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24000" windowHeight="14235" tabRatio="588"/>
  </bookViews>
  <sheets>
    <sheet name="План закупок_" sheetId="1" r:id="rId1"/>
    <sheet name="СМП стр. 2" sheetId="8" r:id="rId2"/>
  </sheets>
  <definedNames>
    <definedName name="_xlnm._FilterDatabase" localSheetId="0" hidden="1">'План закупок_'!$A$15:$S$235</definedName>
    <definedName name="_xlnm._FilterDatabase" localSheetId="1" hidden="1">'СМП стр. 2'!$A$11:$T$104</definedName>
    <definedName name="OLE_LINK1" localSheetId="0">'План закупок_'!#REF!</definedName>
    <definedName name="_xlnm.Print_Area" localSheetId="0">'План закупок_'!$A$1:$P$236</definedName>
    <definedName name="_xlnm.Print_Area" localSheetId="1">'СМП стр. 2'!$A$1:$P$107</definedName>
    <definedName name="проц">#REF!</definedName>
  </definedNames>
  <calcPr calcId="152511"/>
</workbook>
</file>

<file path=xl/calcChain.xml><?xml version="1.0" encoding="utf-8"?>
<calcChain xmlns="http://schemas.openxmlformats.org/spreadsheetml/2006/main">
  <c r="E102" i="8" l="1"/>
  <c r="E224" i="1"/>
  <c r="E103" i="8" l="1"/>
  <c r="E85" i="8"/>
  <c r="E82" i="8"/>
  <c r="E78" i="8"/>
  <c r="E59" i="8"/>
  <c r="E35" i="8"/>
  <c r="E32" i="8"/>
  <c r="E29" i="8"/>
  <c r="E23" i="8"/>
  <c r="E86" i="8" l="1"/>
  <c r="E36" i="8"/>
  <c r="E232" i="1"/>
  <c r="E183" i="1"/>
  <c r="L158" i="1" l="1"/>
  <c r="E229" i="1" l="1"/>
  <c r="E233" i="1" s="1"/>
  <c r="E67" i="1"/>
  <c r="E58" i="1"/>
  <c r="E82" i="1" l="1"/>
  <c r="L54" i="8"/>
  <c r="E55" i="8" s="1"/>
  <c r="E63" i="8" s="1"/>
  <c r="E104" i="8" s="1"/>
  <c r="E130" i="1" l="1"/>
  <c r="E54" i="1"/>
  <c r="L5" i="8" l="1"/>
  <c r="O5" i="8" s="1"/>
  <c r="L135" i="1" l="1"/>
  <c r="E180" i="1" s="1"/>
  <c r="E184" i="1" l="1"/>
  <c r="L118" i="1"/>
  <c r="L4" i="8" s="1"/>
  <c r="O4" i="8" l="1"/>
  <c r="E124" i="1"/>
  <c r="L43" i="1"/>
  <c r="L36" i="1"/>
  <c r="E51" i="1" l="1"/>
  <c r="E83" i="1" s="1"/>
  <c r="L114" i="1"/>
  <c r="E131" i="1" s="1"/>
  <c r="E234" i="1" l="1"/>
  <c r="L3" i="8" s="1"/>
  <c r="O3" i="8" s="1"/>
  <c r="A19" i="1" l="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L6" i="8" l="1"/>
  <c r="O6" i="8" s="1"/>
  <c r="A53" i="1"/>
  <c r="A56" i="1" s="1"/>
  <c r="A57" i="1" s="1"/>
  <c r="A60" i="1" s="1"/>
  <c r="A61" i="1" l="1"/>
  <c r="A62" i="1" s="1"/>
  <c r="A63" i="1" s="1"/>
  <c r="A64" i="1" s="1"/>
  <c r="A65" i="1" s="1"/>
  <c r="A66" i="1" s="1"/>
  <c r="A69" i="1" l="1"/>
  <c r="A70" i="1" s="1"/>
  <c r="A71" i="1" s="1"/>
  <c r="A72" i="1" s="1"/>
  <c r="A73" i="1" s="1"/>
  <c r="A74" i="1" s="1"/>
  <c r="A75" i="1" s="1"/>
  <c r="A76" i="1" s="1"/>
  <c r="A77" i="1" s="1"/>
  <c r="A78" i="1" s="1"/>
  <c r="A79" i="1" s="1"/>
  <c r="A80" i="1" s="1"/>
  <c r="A81" i="1" s="1"/>
  <c r="A86" i="1" s="1"/>
  <c r="A87" i="1" s="1"/>
  <c r="A88" i="1" s="1"/>
  <c r="A89" i="1" s="1"/>
  <c r="A90" i="1" s="1"/>
  <c r="A91" i="1" s="1"/>
  <c r="A92" i="1" s="1"/>
  <c r="A93" i="1" s="1"/>
  <c r="A94" i="1" s="1"/>
  <c r="A95" i="1" s="1"/>
  <c r="A96" i="1" s="1"/>
  <c r="A97" i="1" s="1"/>
  <c r="A98" i="1" l="1"/>
  <c r="A99" i="1" s="1"/>
  <c r="A100" i="1" l="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6" i="1" s="1"/>
  <c r="A129"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l="1"/>
  <c r="A158" i="1" s="1"/>
  <c r="A159" i="1" l="1"/>
  <c r="A160" i="1" s="1"/>
  <c r="A161" i="1" s="1"/>
  <c r="A162" i="1" l="1"/>
  <c r="A163" i="1" s="1"/>
  <c r="A164" i="1" s="1"/>
  <c r="A165" i="1" s="1"/>
  <c r="A166" i="1" l="1"/>
  <c r="A167" i="1" s="1"/>
  <c r="A168" i="1" l="1"/>
  <c r="A169" i="1" s="1"/>
  <c r="A170" i="1" s="1"/>
  <c r="A171" i="1" s="1"/>
  <c r="A172" i="1" s="1"/>
  <c r="A173" i="1" s="1"/>
  <c r="A174" i="1" l="1"/>
  <c r="A175" i="1" s="1"/>
  <c r="A176" i="1" s="1"/>
  <c r="A177" i="1" s="1"/>
  <c r="A178" i="1" s="1"/>
  <c r="A179" i="1" s="1"/>
  <c r="A182" i="1" s="1"/>
  <c r="A187" i="1" l="1"/>
  <c r="A188" i="1" s="1"/>
  <c r="A189" i="1" s="1"/>
  <c r="A190" i="1" s="1"/>
  <c r="A191" i="1" s="1"/>
  <c r="A192" i="1" s="1"/>
  <c r="A193" i="1" s="1"/>
  <c r="A194" i="1" s="1"/>
  <c r="A195" i="1" s="1"/>
  <c r="A196" i="1" s="1"/>
  <c r="A197" i="1" s="1"/>
  <c r="A198" i="1" s="1"/>
  <c r="A199" i="1" s="1"/>
  <c r="A200" i="1" s="1"/>
  <c r="A201" i="1" s="1"/>
  <c r="A202" i="1" s="1"/>
  <c r="A203" i="1" s="1"/>
  <c r="A100" i="8"/>
  <c r="A101" i="8"/>
  <c r="A96" i="8"/>
  <c r="A97" i="8"/>
  <c r="A98" i="8"/>
  <c r="A99" i="8"/>
  <c r="A92" i="8"/>
  <c r="A93" i="8"/>
  <c r="A94" i="8"/>
  <c r="A95" i="8"/>
  <c r="A68" i="8"/>
  <c r="A69" i="8"/>
  <c r="A70" i="8"/>
  <c r="A71" i="8"/>
  <c r="A72" i="8"/>
  <c r="A73" i="8"/>
  <c r="A74" i="8"/>
  <c r="A75" i="8"/>
  <c r="A76" i="8"/>
  <c r="A77" i="8"/>
  <c r="A80" i="8"/>
  <c r="A81" i="8"/>
  <c r="A84" i="8"/>
  <c r="A89" i="8"/>
  <c r="A90" i="8"/>
  <c r="A91" i="8"/>
  <c r="A14" i="8"/>
  <c r="A15" i="8"/>
  <c r="A16" i="8"/>
  <c r="A17" i="8"/>
  <c r="A18" i="8"/>
  <c r="A19" i="8"/>
  <c r="A20" i="8"/>
  <c r="A21" i="8"/>
  <c r="A22" i="8"/>
  <c r="A25" i="8"/>
  <c r="A26" i="8"/>
  <c r="A27" i="8"/>
  <c r="A28" i="8"/>
  <c r="A31" i="8"/>
  <c r="A34" i="8"/>
  <c r="A39" i="8"/>
  <c r="A40" i="8"/>
  <c r="A41" i="8"/>
  <c r="A42" i="8"/>
  <c r="A43" i="8"/>
  <c r="A44" i="8"/>
  <c r="A45" i="8"/>
  <c r="A46" i="8"/>
  <c r="A47" i="8"/>
  <c r="A48" i="8"/>
  <c r="A49" i="8"/>
  <c r="A50" i="8"/>
  <c r="A51" i="8"/>
  <c r="A52" i="8"/>
  <c r="A53" i="8"/>
  <c r="A54" i="8"/>
  <c r="A57" i="8"/>
  <c r="A58" i="8"/>
  <c r="A61" i="8"/>
  <c r="A66" i="8"/>
  <c r="A67" i="8"/>
  <c r="A218" i="1"/>
  <c r="A219" i="1"/>
  <c r="A220" i="1"/>
  <c r="A221" i="1"/>
  <c r="A222" i="1"/>
  <c r="A223" i="1"/>
  <c r="A226" i="1"/>
  <c r="A227" i="1"/>
  <c r="A228" i="1"/>
  <c r="A231" i="1"/>
  <c r="A204" i="1"/>
  <c r="A205" i="1"/>
  <c r="A206" i="1"/>
  <c r="A207" i="1"/>
  <c r="A208" i="1"/>
  <c r="A209" i="1"/>
  <c r="A210" i="1"/>
  <c r="A211" i="1"/>
  <c r="A212" i="1"/>
  <c r="A213" i="1"/>
  <c r="A214" i="1"/>
  <c r="A215" i="1"/>
  <c r="A216" i="1"/>
  <c r="A217" i="1"/>
</calcChain>
</file>

<file path=xl/comments1.xml><?xml version="1.0" encoding="utf-8"?>
<comments xmlns="http://schemas.openxmlformats.org/spreadsheetml/2006/main">
  <authors>
    <author>Автор</author>
  </authors>
  <commentList>
    <comment ref="E80" authorId="0" shapeId="0">
      <text>
        <r>
          <rPr>
            <b/>
            <sz val="9"/>
            <color indexed="81"/>
            <rFont val="Tahoma"/>
            <family val="2"/>
            <charset val="204"/>
          </rPr>
          <t>Автор:</t>
        </r>
        <r>
          <rPr>
            <sz val="9"/>
            <color indexed="81"/>
            <rFont val="Tahoma"/>
            <family val="2"/>
            <charset val="204"/>
          </rPr>
          <t xml:space="preserve">
включен в Перечень СМП 26.01.2017, дог заключен раньше (09.01.2017)</t>
        </r>
      </text>
    </comment>
    <comment ref="L199" authorId="0" shapeId="0">
      <text>
        <r>
          <rPr>
            <b/>
            <sz val="9"/>
            <color indexed="81"/>
            <rFont val="Tahoma"/>
            <family val="2"/>
            <charset val="204"/>
          </rPr>
          <t>Автор:</t>
        </r>
        <r>
          <rPr>
            <sz val="9"/>
            <color indexed="81"/>
            <rFont val="Tahoma"/>
            <family val="2"/>
            <charset val="204"/>
          </rPr>
          <t xml:space="preserve">
5 990 долларов по курсу на 09.11.2017 59,2480 р.
</t>
        </r>
      </text>
    </comment>
  </commentList>
</comments>
</file>

<file path=xl/sharedStrings.xml><?xml version="1.0" encoding="utf-8"?>
<sst xmlns="http://schemas.openxmlformats.org/spreadsheetml/2006/main" count="2670" uniqueCount="318">
  <si>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</si>
  <si>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</si>
  <si>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</si>
  <si>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</si>
  <si>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</si>
  <si>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</si>
  <si>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</si>
  <si>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</si>
  <si>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</si>
  <si>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</si>
  <si>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</si>
  <si>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</si>
  <si>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</si>
  <si>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</si>
  <si>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</si>
  <si>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Согласно документации</t>
  </si>
  <si>
    <t>-</t>
  </si>
  <si>
    <t>нет</t>
  </si>
  <si>
    <t>да</t>
  </si>
  <si>
    <t>2 КВАРТАЛ</t>
  </si>
  <si>
    <t xml:space="preserve">Согласно документации  </t>
  </si>
  <si>
    <t>3 КВАРТАЛ</t>
  </si>
  <si>
    <t>4 КВАРТАЛ</t>
  </si>
  <si>
    <t>Сведения о начальной (максимальной) цене договора (цене лота), руб.</t>
  </si>
  <si>
    <t>Запрос котировок в электронной форме</t>
  </si>
  <si>
    <t>Закупка у единственного поставщика</t>
  </si>
  <si>
    <t>ЦА</t>
  </si>
  <si>
    <t>шт.</t>
  </si>
  <si>
    <t>г. Москва</t>
  </si>
  <si>
    <t>Изготовление и установка раздвижных дверей</t>
  </si>
  <si>
    <t>Запрос предложений в электронной форме</t>
  </si>
  <si>
    <t>ПФО</t>
  </si>
  <si>
    <t>СФО</t>
  </si>
  <si>
    <t>ЧР</t>
  </si>
  <si>
    <t>Код по ОКВЭД 2</t>
  </si>
  <si>
    <t>62.0</t>
  </si>
  <si>
    <t>62.0.</t>
  </si>
  <si>
    <t>Участие субъектов малого и среднего предпринимательства в закупке</t>
  </si>
  <si>
    <t>Код по ОКПД2</t>
  </si>
  <si>
    <t>Наименование заказчика</t>
  </si>
  <si>
    <t>ИНН</t>
  </si>
  <si>
    <t>КПП</t>
  </si>
  <si>
    <t>Телефон заказчика</t>
  </si>
  <si>
    <t xml:space="preserve">Адрес местонахождение
</t>
  </si>
  <si>
    <t>Электронный адрес заказчика</t>
  </si>
  <si>
    <t>ОКАТО</t>
  </si>
  <si>
    <t>zak@gnivc.ru</t>
  </si>
  <si>
    <t xml:space="preserve">рублей </t>
  </si>
  <si>
    <t>__________________</t>
  </si>
  <si>
    <t>А.А. Антонов</t>
  </si>
  <si>
    <t>"____" ____________ 201__ г.</t>
  </si>
  <si>
    <t>Совокупный годовой объем</t>
  </si>
  <si>
    <t>АО "ГНИВЦ"</t>
  </si>
  <si>
    <t>125373 г. Москва, Походный проезд, домовладение 3, строение 1</t>
  </si>
  <si>
    <t>(495) 913-07-00</t>
  </si>
  <si>
    <t>Генеральный директор АО "ГНИВЦ"</t>
  </si>
  <si>
    <t>чел</t>
  </si>
  <si>
    <t xml:space="preserve">1 КВАРТАЛ </t>
  </si>
  <si>
    <t>Оказание услуг по техническому и консультационному сопровождению программного комплекса «ГНИВЦ КУРЬЕР» и «ГНИВЦ КУРЬЕР  Корпорация»</t>
  </si>
  <si>
    <t>18.12.</t>
  </si>
  <si>
    <t>80.10</t>
  </si>
  <si>
    <t xml:space="preserve">Оказание услуг по технической защите информации объектов информатизации </t>
  </si>
  <si>
    <t>Август 2017 г.</t>
  </si>
  <si>
    <t>Добровольное медицинское страхование сотрудников подразделения АО «ГНИВЦ» в г. Уфе</t>
  </si>
  <si>
    <t>Открытый одноэтапный конкурс в электронной форме</t>
  </si>
  <si>
    <t xml:space="preserve">да </t>
  </si>
  <si>
    <t>65.12.1.</t>
  </si>
  <si>
    <t>86.10</t>
  </si>
  <si>
    <t>86.90</t>
  </si>
  <si>
    <t>Оказание услуг по предрейсовому медицинскому осмотру водителей предприятия</t>
  </si>
  <si>
    <t xml:space="preserve">Добровольное страхование транспортных средств (КАСКО) </t>
  </si>
  <si>
    <t>Оказание охранных услуг</t>
  </si>
  <si>
    <t>17.22</t>
  </si>
  <si>
    <t>36.00</t>
  </si>
  <si>
    <t>31.0</t>
  </si>
  <si>
    <t>Поставка бутилированной питьевой воды для кулеров</t>
  </si>
  <si>
    <t>Поставка бумажных полотенец</t>
  </si>
  <si>
    <t>58.19.</t>
  </si>
  <si>
    <t>65.12.3.</t>
  </si>
  <si>
    <t>65.12.3</t>
  </si>
  <si>
    <t>Изготовление и поставка рекламно-сувенирной продукции для обеспечения слушателей</t>
  </si>
  <si>
    <t>Покупка нового автомобиля</t>
  </si>
  <si>
    <t>45.11.2.</t>
  </si>
  <si>
    <t>45.11.2</t>
  </si>
  <si>
    <t>Поставка канцелярских товаров</t>
  </si>
  <si>
    <t>Аренда нежилых помещений, расположенных по адресу: г. Уфа, ул. Революционная, д. 221</t>
  </si>
  <si>
    <t>г. Уфа</t>
  </si>
  <si>
    <t>Оплата потребленной электроэнергии в нежилых помещениях, расположенных по адресу: г. Уфа, ул. Революционная, д. 221</t>
  </si>
  <si>
    <t>35.11</t>
  </si>
  <si>
    <t>68.20</t>
  </si>
  <si>
    <t>Изготовление и поставка сувенирной продукции</t>
  </si>
  <si>
    <t>47.78.3</t>
  </si>
  <si>
    <t>Изготовление и поставка календарей с логотипом</t>
  </si>
  <si>
    <t>Оказание услуг по сервисному техническому обслуживанию серверного программно-аппаратного комплекса IBM (ПАК IBM PureFlex &amp; IBM Storwize v7000)</t>
  </si>
  <si>
    <t>Открытый аукцион в электронной форме</t>
  </si>
  <si>
    <t>26.20</t>
  </si>
  <si>
    <t>Поставка оборудования ИТ-инфраструктуры</t>
  </si>
  <si>
    <t>Предоставление на условиях простой (неисключительной) лицензии права использования программного обеспечения Altova XMLSpy 2016 (версия Professional XML Editor)</t>
  </si>
  <si>
    <t xml:space="preserve">Предоставление на условиях простой (неисключительной) лицензии права использования программного обеспечения Veeam Backup &amp; Replication Enterprise for VMware Maintenance </t>
  </si>
  <si>
    <t>Поставка ключевых носителей и комплекта документации (Рутокен Lite 64 КБ ндв4, серт. ФСТЭК России)</t>
  </si>
  <si>
    <t>58.2.</t>
  </si>
  <si>
    <t>Поставка программного обеспечения Windows Server Standard 2016 DVD</t>
  </si>
  <si>
    <t>Предоставление услуг сотовой радиотелефонной связи</t>
  </si>
  <si>
    <t>Предоставление услуг местной, международной и междугородной телефонной связи</t>
  </si>
  <si>
    <t>61.10</t>
  </si>
  <si>
    <t>61.20</t>
  </si>
  <si>
    <t>61.20.</t>
  </si>
  <si>
    <t>47.30.</t>
  </si>
  <si>
    <t xml:space="preserve">Поставка расходных материалов для печатающих устройств </t>
  </si>
  <si>
    <t>Предоставление на условиях простой (неисключительной) лицензии права использования программного обеспечения Mirapolis Virtual Room, 1000 участников (максимальное количество участников при одновременно проводимых мероприятиях)</t>
  </si>
  <si>
    <t xml:space="preserve">Открытый аукцион в электронной форме </t>
  </si>
  <si>
    <t>Предоставление доступа к сети интернет</t>
  </si>
  <si>
    <t>г. Кемерово</t>
  </si>
  <si>
    <t>ЛИПЕЦК</t>
  </si>
  <si>
    <t>68.20.</t>
  </si>
  <si>
    <t>Аренда нежилых помещений</t>
  </si>
  <si>
    <t>Липецк</t>
  </si>
  <si>
    <t>г.Кемерово</t>
  </si>
  <si>
    <t>Да</t>
  </si>
  <si>
    <t>Субаренда нежилых помещений (по адресу г. Кемерово, ул. Гагарина 52, помещения № 153, № 154)</t>
  </si>
  <si>
    <t>055</t>
  </si>
  <si>
    <t>кв.м.</t>
  </si>
  <si>
    <t>Нет</t>
  </si>
  <si>
    <t>Запрос  котировок в электронной форме</t>
  </si>
  <si>
    <t>Поставка  контрольно-кассовой техники</t>
  </si>
  <si>
    <t>Оказание услуг  по техническому обслуживанию, ремонту копировально-множительной техники, многофункциональных устройств, принтеров, мониторов, заправке/восстановлению картриджей</t>
  </si>
  <si>
    <t xml:space="preserve">Предоставление на условиях простой (неисключительной) лицензии права использования программного обеспечения TeamViewer . Обновление лицензии с версии Corporate 6 до 12     </t>
  </si>
  <si>
    <t>Возмещение затрат за предоставленные  коммунальные услуги</t>
  </si>
  <si>
    <t>81.10.</t>
  </si>
  <si>
    <t>81.10</t>
  </si>
  <si>
    <t>26.20.22</t>
  </si>
  <si>
    <t>Поставка аппаратных ключей JaCarta SE</t>
  </si>
  <si>
    <t>Предоставление на условиях простой (неисключительной) лицензии права использования программного обеспечения  СКЗИ КриптоПро</t>
  </si>
  <si>
    <t>Поставка  канцелярских товаров</t>
  </si>
  <si>
    <t>Предоставление услуг электросвязи, услуг по предоставлению доступа к сетям электросвязи Оператора, иных услуг, технологически неразрывно связанных с услугами электросвязи</t>
  </si>
  <si>
    <t>Предоставление на условиях простой (неисключительной) лицензии права использования программного обеспечения  лицензий Kaspersky Total Security для бизнеса Russian Edition. 50-99 Node 1 year Renewal License (продление)</t>
  </si>
  <si>
    <t>35.11.</t>
  </si>
  <si>
    <t>г. Чебоксары</t>
  </si>
  <si>
    <t xml:space="preserve">Согласно документации </t>
  </si>
  <si>
    <t>35.30</t>
  </si>
  <si>
    <t>35.30.1</t>
  </si>
  <si>
    <t xml:space="preserve">Оказание информационных услуг и предоставление экземпляров текущих версий электронного периодического справочника «Система Гарант»: Гарант-Аналитик+» </t>
  </si>
  <si>
    <t xml:space="preserve">Услуги поставки тепловой энергии </t>
  </si>
  <si>
    <t>Услуги по управлению эксплуатацией и содержанию нежилого помещения, расположенного по адресу: г. Чебоксары, ул. Афанасьева, д. 11, кор.1, пом.1</t>
  </si>
  <si>
    <t xml:space="preserve">Услуги связи по предоставлению доступа к городской проводной телефонной сети </t>
  </si>
  <si>
    <t>61.10.</t>
  </si>
  <si>
    <t>68.32</t>
  </si>
  <si>
    <t>68.32.</t>
  </si>
  <si>
    <t>26.20.</t>
  </si>
  <si>
    <t>Аренда нежилых помещений, расположенных по адресу: г. Чебоксары, переулок Бабушкина, 2д</t>
  </si>
  <si>
    <t xml:space="preserve">Поставка средств вычислительной техники </t>
  </si>
  <si>
    <t xml:space="preserve">Услуги охранно-пожарной сигнализации на объектах, расположенных по адресам: г. Чебоксары, ул. Афанасьева, д.11 корп. 1; пер. Бабушкина, 2д;                                   </t>
  </si>
  <si>
    <t xml:space="preserve">Поставка электрической энергии </t>
  </si>
  <si>
    <t>г.Нижний Новгород</t>
  </si>
  <si>
    <t>Содержание и ремонт общего имущества многоквартирного дома по адресу г.Н.Новгород, бульвар Мира, д.8</t>
  </si>
  <si>
    <t>Вывоз ТБО и содержание котейнерной площадки в чистоте</t>
  </si>
  <si>
    <t xml:space="preserve">Оказание услуг по технической поддержке эксплуатации и сопровождения программного обеспечения АИС "НАЛОГ-ЦОД" </t>
  </si>
  <si>
    <t>г. Нижний Новгород</t>
  </si>
  <si>
    <t>Аренда нежилых помещений, включая электроэнергию по адресу: г. Н.Новгород, бул.Мира, д.12</t>
  </si>
  <si>
    <t>Аренда нежилого помещения, по адресу: г. Чебоксары,</t>
  </si>
  <si>
    <t>Аренда нежилого помещения , по адресу: г. Волгоград</t>
  </si>
  <si>
    <t>Услуги поставки тепловой энергии  по адресу г.Н.Новгород, бульвар Мира, д.8</t>
  </si>
  <si>
    <t xml:space="preserve">ПЛАН ЗАКУПКИ ТОВАРОВ (РАБОТ, УСЛУГ) НА 2017 ГОД </t>
  </si>
  <si>
    <t>Охрана товарно-материальных ценностей и поддержание общественного порядка на объектах, расположенных  по адресам г.Н.Новгород, бульвар Мира, д.8;  д.17А</t>
  </si>
  <si>
    <t>Оплата за потребленную электрическую энергию в нежилых помещениях по адресу г.Н.Новгород, бульвар Мира, д.17А</t>
  </si>
  <si>
    <t>Ноябрь 2017г</t>
  </si>
  <si>
    <t>Оформление подписки и поставка периодических изданий</t>
  </si>
  <si>
    <t>открытый конкурс в электронной форме</t>
  </si>
  <si>
    <t>Выполнение работ по развитию Единой системы технической поддержки пользователей (ЕСТП)  и оказание услуг по техническому сопровождению ЕСТП в 2017 году</t>
  </si>
  <si>
    <t xml:space="preserve">Выполнение работ по развитию Team Foundation Server (TFS) </t>
  </si>
  <si>
    <t>Покупка горюче-смазочных материалов</t>
  </si>
  <si>
    <t>Страхование ответственности Удостоверяющего центра</t>
  </si>
  <si>
    <t>65.12</t>
  </si>
  <si>
    <t>Абонентское обслуживание программы 1С:8.3 Предприятие КОРП и 1С:8.2 ЗуП</t>
  </si>
  <si>
    <t>Предоставление услуг местной телефонной связи</t>
  </si>
  <si>
    <t>Услуги по сопровождению информационного обеспечения, прикладных и общесистемных ИТ-сервисов автоматизированной информационной системы ФНС России, в соответствии с Техническим заданием</t>
  </si>
  <si>
    <t>Оказание услуг междугородной и международной телефонной связи</t>
  </si>
  <si>
    <t>МСП</t>
  </si>
  <si>
    <t>Предоставление доступа в сеть интернет и к местной телефонной связи</t>
  </si>
  <si>
    <t>58.2</t>
  </si>
  <si>
    <t>28.23</t>
  </si>
  <si>
    <t>95.1</t>
  </si>
  <si>
    <t>63.99.10</t>
  </si>
  <si>
    <t>62.02.30</t>
  </si>
  <si>
    <t>32.99</t>
  </si>
  <si>
    <t>63.1</t>
  </si>
  <si>
    <t xml:space="preserve">Услуг по сопровождению прикладного программного обеспечения автоматизированной информационной системы ФНС России, в соответствии с Техническим заданием </t>
  </si>
  <si>
    <t>62.02.10</t>
  </si>
  <si>
    <t>26.30.5</t>
  </si>
  <si>
    <t>81.2</t>
  </si>
  <si>
    <t>Услуги по уборке помещений</t>
  </si>
  <si>
    <t>Поставка принтера формата А3 HP Color LaserJet Enterprise M750dn (D3L09F)</t>
  </si>
  <si>
    <t>Закупка простой неисключительной лицензии на предоставление права пользования информационно-аналитической системы "Медиалогия"</t>
  </si>
  <si>
    <t>Предоставление на условиях простой (неисключительной) лицензии права использования программы для Эвм "ТимБридж"</t>
  </si>
  <si>
    <t xml:space="preserve">Работы по созданию федеральной государственной информационной системы ведения Единого государственного реестра записей актов гражданского состояния (вторая очередь) и ее внедрению, в соответствии с Техническим заданием </t>
  </si>
  <si>
    <t>81.2.</t>
  </si>
  <si>
    <t>Оказание услуг связи, оказание телекоммуникационных услуг и предоставление каналов передачи данных</t>
  </si>
  <si>
    <t xml:space="preserve">Оказание услуг по санитарно-гигиеническому содержанию помещений АО «ГНИВЦ» </t>
  </si>
  <si>
    <t>Работы по созданию визуальных форм отчетности для отдельных процессов, поддерживаемых в ЕСТП АО "ГНИВЦ" и работ по интеграции АО "ГНИВЦ" с СТП ФКУ "Налог Сервис ФНС России"</t>
  </si>
  <si>
    <t>66.19</t>
  </si>
  <si>
    <t>Оказание услуг по привлечению заемных средств</t>
  </si>
  <si>
    <t>Разработка дизайн-макетов и изготовление полиграфической продукции</t>
  </si>
  <si>
    <t>Поставка ключевых носителей и комплекта документации (Рутокен)</t>
  </si>
  <si>
    <t>58.19</t>
  </si>
  <si>
    <t>Возмещение  коммунальных, эксплуатационных и административно-хозяйственных услуг</t>
  </si>
  <si>
    <t xml:space="preserve">Закупка услуг по сопровождению прикладного программного обеспечения автоматизированной информационной системы ФНС России, в соответствии с Техническим заданием </t>
  </si>
  <si>
    <t xml:space="preserve">Услуги по сопровождению прикладного программного обеспечения автоматизированной информационной системы ФНС России, в соответствии с Техническим заданием </t>
  </si>
  <si>
    <t>Аренда офисного помещения в г. Санкт-Петербурге</t>
  </si>
  <si>
    <t>Оказание услуг по сопровождению информационного обеспечения, прикладных и общесистемных ИТ-сервисов автоматизированной информационной системы ФНС России, в соответствии с Техническим заданием</t>
  </si>
  <si>
    <t>Предоставление безотзывной банковской гарантии</t>
  </si>
  <si>
    <t>66.19.</t>
  </si>
  <si>
    <t>Открытый аукцион в элеутронной форме</t>
  </si>
  <si>
    <t>Закупка образовательных услуг дополнительного профессионального образования по организации проведению обучения</t>
  </si>
  <si>
    <t>85.4.</t>
  </si>
  <si>
    <t>Предоставление на условиях простой (неисключительной) лицензии права использования программного обеспечения Windows Server Datacenter 2016. Для государственных организаций: Лицензия Open License»</t>
  </si>
  <si>
    <t xml:space="preserve">Предоставление на условиях простой (неисключительной) лицензии права использования программного обеспечения Microsoft Visual Studio Enterprise with MSDN </t>
  </si>
  <si>
    <t>Закупка работ по развитию информационной системы маркировки товаров контрольными (идентификационными) знаками, в соответствии с Техническим заданием</t>
  </si>
  <si>
    <t>Предоставление безотзывных банковских гарантий</t>
  </si>
  <si>
    <t>Закупка услуг по технической поддержке прикладного программного обеспечения автоматизированной информационной системы ФНС России</t>
  </si>
  <si>
    <t>62.02.</t>
  </si>
  <si>
    <t>Предоставление на условиях простой (неисключительной) лицензии права использования программного обеспечения DXperience Subscription (обновление). Продление на 1 (один) год.</t>
  </si>
  <si>
    <t>Закупка услуг по сопровождению информационных систем Министерства финансов Российской Федерации в 2017-2018 годах, в соответствии с техническим заданием</t>
  </si>
  <si>
    <t>№ по ЕИС</t>
  </si>
  <si>
    <t>Итого по 4 кварталу</t>
  </si>
  <si>
    <t>Итого по 4 кварталу ПФО</t>
  </si>
  <si>
    <t>Итого по 4 кварталу ЦА</t>
  </si>
  <si>
    <t>Итого по 3 кварталу</t>
  </si>
  <si>
    <t>Итого по 3 кварталу СФО</t>
  </si>
  <si>
    <t>Итого по 3 кварталу ЦА</t>
  </si>
  <si>
    <t>Итого по 2 кварталу</t>
  </si>
  <si>
    <t>Итого по 2 кварталу ЧР</t>
  </si>
  <si>
    <r>
      <t>Оказание услуг по информационному обслуживанию справочно-правовой системы «КонсультантПлюс</t>
    </r>
    <r>
      <rPr>
        <sz val="10"/>
        <color theme="1"/>
        <rFont val="Times New Roman"/>
        <family val="1"/>
        <charset val="204"/>
      </rPr>
      <t>»</t>
    </r>
  </si>
  <si>
    <t>Итого по 2 кварталу СФО</t>
  </si>
  <si>
    <t>Итого по 2 кварталу ЦА</t>
  </si>
  <si>
    <t>Итого по 1 кварталу ЧР</t>
  </si>
  <si>
    <t>Итого по 1 кварталу ПФО</t>
  </si>
  <si>
    <t>Итого по 1 кварталу</t>
  </si>
  <si>
    <t>Итого по 1 кварталу СФО</t>
  </si>
  <si>
    <t>Итого по 1 кварталу Липецк</t>
  </si>
  <si>
    <t>Итого по 1 кварталу ЦА</t>
  </si>
  <si>
    <t>искл</t>
  </si>
  <si>
    <t>ц</t>
  </si>
  <si>
    <t>Закупка образовательных услуг дополнительного профессионального образования по повышению квалификации по дополнительной профессиональной программе «Налоговое администрирование»</t>
  </si>
  <si>
    <t>Аренда нежилого помещения, по адресу: г. Чебоксары</t>
  </si>
  <si>
    <t>Итого по 2 кварталу ПФО</t>
  </si>
  <si>
    <t xml:space="preserve">Добровольное медицинское страхование сотрудников АО «ГНИВЦ» 
</t>
  </si>
  <si>
    <t>Услуги по сопровождению информационного обеспечения, прикладных и общесистемных ИТ-сервисов автоматизированной информационной системы ФНС России, в соответствии с Техническим заданием_x000D_</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</si>
  <si>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</si>
  <si>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</si>
  <si>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</si>
  <si>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рублей</t>
  </si>
  <si>
    <t>процентов</t>
  </si>
  <si>
    <t>Совокупный годовой объем у МСП</t>
  </si>
  <si>
    <t>искл ранее</t>
  </si>
  <si>
    <t>х</t>
  </si>
  <si>
    <t>д</t>
  </si>
  <si>
    <t>л</t>
  </si>
  <si>
    <t>в</t>
  </si>
  <si>
    <t>з</t>
  </si>
  <si>
    <t>х ранее</t>
  </si>
  <si>
    <t>Закупка работ по модернизации компонентов автоматизированной информационной системы Федеральной налоговой службы) АИС ФНС России, в соответствии с Техническим заданием</t>
  </si>
  <si>
    <t>Оказание услуг по техническому обслуживанию серверного программно-аппаратного комплекса IBM (ПАК IBM PureFlex &amp; IBM Storwize v7000)</t>
  </si>
  <si>
    <t>62.02</t>
  </si>
  <si>
    <t>Закупка работ по созданию федеральной государственной информационной системы ведения Единого государственного реестра записей актов гражданского состояния (вторая очередь) и ее внедрению, в соответствии с Техническим заданием</t>
  </si>
  <si>
    <t>Закупка услуг по сопровождению информационных систем Министерства финансов Российской Федерации в 2017-2018 годах, в соответствии с Техническим заданием</t>
  </si>
  <si>
    <t>62.01.11.000</t>
  </si>
  <si>
    <t>Закупка работ по развитию информационной системы маркировки товаров контрольными (идентификационными) знаками, в части проектирования веб интерфейсов</t>
  </si>
  <si>
    <t>62.01</t>
  </si>
  <si>
    <t>Итого по 3 кварталу ПФО</t>
  </si>
  <si>
    <t>Приобретение объекта недвижимости в собственность</t>
  </si>
  <si>
    <t>68.10</t>
  </si>
  <si>
    <t>68.10.1</t>
  </si>
  <si>
    <t>Аренда нежилых помещений, расположенных по адресу: г. Уфа, ул. Революционная, д. 221 и возмещение затрат по потребленной электроэнергии</t>
  </si>
  <si>
    <t>ранее л</t>
  </si>
  <si>
    <t>г. Волгоград</t>
  </si>
  <si>
    <t>Услуги по сопровождению информационных систем Министерства финансов Российской Федерации в 2017-2018 годах, в соответствии с Техническим заданием</t>
  </si>
  <si>
    <t>Услуги по предоставлению формализованной статистической информации, сформированной на основе данных статистической отчётности 2016 года</t>
  </si>
  <si>
    <t>Услуги по подготовке учебно-методических материалов для организации и проведения обучающих семинаров по работе с компонентами прикладного программного обеспечения автоматизированной информационной системы ФНС России (АИС «Налог-3»), в соответствии с Техническим заданием</t>
  </si>
  <si>
    <t>62.02.20.130</t>
  </si>
  <si>
    <t>Закупка информационных услуг, в соответствии с Техническим заданием</t>
  </si>
  <si>
    <t>Закупка работ по развитию автоматизированной информационной системы ФНС России (АИС «Налог-3») (вторая очередь)</t>
  </si>
  <si>
    <t>п</t>
  </si>
  <si>
    <t>Закупка работ по модификации и интеграции ППО «АКСИОК.Net» в АИС «Налог-3», в соответствии с Техническим заданием</t>
  </si>
  <si>
    <t>Модернизация технологических компонентов Системы Управления и Мониторинга первой очереди в части серверов и рабочих станций АИС «Налог-3»</t>
  </si>
  <si>
    <t>Работы по развитию автоматизированной информационной системы ФНС России (АИС «Налог-3») (вторая очередь), в соответствии с Техническим заданием</t>
  </si>
  <si>
    <t>Работы по развитию автоматизированной информационной системы ФНС России (АИС «Налог-3») в соответствии с Техническим заданием</t>
  </si>
  <si>
    <t>Доработка проектных решений на подсистему регистрации, учета событий и формирования отчетности (ПРУиФО) и технологическую компоненту анализа защищенности и контроля целостности (ТК АЗ и КЦ) СОБИ АИС «Налог-3» в части миграции на единую импортозамещающую технологическую платформу), в соответствии с Техническим заданием</t>
  </si>
  <si>
    <t>Работы по разработке портальных решений в части интерактивных сервисов сайта ФНС России и транзакционных подсистем налогового администрирования АИС «Налог-3», реализующего автоматизацию функций налогообложения электронных услуг, в соответствии с Техническим заданием</t>
  </si>
  <si>
    <t>Работы по развитию автоматизированной информационной системы ФНС России (АИС «Налог-3») в части автоматизации функции регистрации контрольно-кассовой техники и контроля за применением контрольно-кассовой техники при осуществлении наличных денежных расчетов и (или) расчетов с использованием электронных средств платежа на территории Российской федерации (первая очередь), в соответствии с Техническим заданием</t>
  </si>
  <si>
    <t>Разработка портальных и мобильных сервисов, публикуемых в информационно-коммуникационной сети Интернет, для кабинета пользователя ККТ (3-я очередь)», в соответствии с Техническим заданием</t>
  </si>
  <si>
    <t>Закупка информационных услуг</t>
  </si>
  <si>
    <t>Итого по 4 кварталу СФО</t>
  </si>
  <si>
    <t>Поставка новых автомобилей</t>
  </si>
  <si>
    <t>Поставка Межсетевых экранов DionisNX 4008 8 x 1000 Base T в кластерном исполнении</t>
  </si>
  <si>
    <t>Поставка оборудования для создания программно-аппаратного комплекса</t>
  </si>
  <si>
    <t xml:space="preserve">шт. </t>
  </si>
  <si>
    <t>Оказание услуг по техническому обслуживанию серверного программно-аппаратного комплекса IBM PureFlex (поддержка оборудования Lenovo) сроком на 1 год</t>
  </si>
  <si>
    <t>Предоставление доступа к линии технической поддержки программного продукта «Business Studio Enterprise 4.2» Конкурентнаяя лицензия. Пакет 30 лицензий</t>
  </si>
  <si>
    <t>Оказание услуг по подготовке (сборке) электронных курсов SCORM 2004 для организации и проведения обучающих семинаров по работе с компонентами прикладного программного обеспечения автоматизированной информационной системы ФНС России (АИС «Налог-3»), в соответствии с Техническим заданием</t>
  </si>
  <si>
    <t>Оказание услуг по актуализации инструктивно-методических обучающих материалов для подготовки персонала к работе с ФГИС «ЕГР ЗАГС» с учётом требований вступивших в силу нормативных правовых актов и доработок прикладного программного обеспечения по результатам опытной эксплуатации, в соответствии с Техническим заданием</t>
  </si>
  <si>
    <t>Выполнение работ по развитию автоматизированной информационной системы ФНС России (АИС «Налог-3») (вторая очередь), в соответствии с Техническим заданием</t>
  </si>
  <si>
    <t>Сопровождение прикладного программного обеспечения автоматизированной информационной системы ФНС России, в соответствии с Техническим заданием</t>
  </si>
  <si>
    <t>Оказание услуг по участию в партнерской сети Oracle – Oracle PartnerNetwork- уровень Gold»</t>
  </si>
  <si>
    <t xml:space="preserve">Выполнение работ по разработке требований к услугам связи СТК ФНС России с учётом результатов эксплуатации АИС «Налог-3» на период 2018-2019 гг., в части актуализации списка объектов СТК ФНС России, в соответствии с Техническим заданием </t>
  </si>
  <si>
    <t xml:space="preserve">Выполенение работ по разработке требований к услугам связи СТК ФНС России с учётом результатов эксплуатации АИС «Налог-3» на период 2018-2019 гг., в части разработки требований к услуге контроля и управления трафика (Систему КУТ), в соответствии с Техническим заданием </t>
  </si>
  <si>
    <t xml:space="preserve">Выполнение работ по развитию автоматизированной информационной системы ФНС России (АИС «Налог-3») (третья очередь), в части развития ПК «Автоматизированная система тестирования кадров и образовательный портал ФНС России (внутренний модуль), в соответствии с Техническим заданием </t>
  </si>
  <si>
    <t>Выполнение работ по развитию автоматизированной информационной системы ФНС России (АИС «Налог-3») в части автоматизации функции регистрации контрольно-кассовой техники и контроля за применением контрольно-кассовой техники при осуществлении наличных денежных расчетов и (или) расчетов с использованием электронных средств платежа на территории Российской федерации (первая очередь), в соответствии с Техническим заданием</t>
  </si>
  <si>
    <t>63.9</t>
  </si>
  <si>
    <t>Предоставление на условиях простой (неисключительной) лицензии права использования программного обеспечения «Программный продукт Stimulsoft Reports. Ultimate - для организации, с исходным кодом</t>
  </si>
  <si>
    <t>Оказание услуг по информационному, техническому и консультационному сопровождению деятельности Заказчика при организации и проведении обучающих семинаров по работе с прикладным программным обеспечением SAP Power Designer, включая подготовку методических материалов по программе семинара «Моделирование данных с Power Designer 16» в соответствии с Техническим заданием</t>
  </si>
  <si>
    <t>Выполнение работ по модернизации компонентов АИС ФНС России 3-й очереди в соответствии с Техническим заданием</t>
  </si>
  <si>
    <t>Выполнение работ по развитию информационной системы маркировки товаров контрольными (идентификационными) знаками (ИС «Маркировка»), в соответствии с Техническим заданием</t>
  </si>
  <si>
    <t>Выполнение работ по развитию (модернизации) прикладного программного обеспечения в интересах Министерства финансов Российской Федерации в 2017 году, в соответствии с Техническим заданием</t>
  </si>
  <si>
    <t>Выполнение работ по развитию автоматизированной информационной системы ФНС России (АИС «Налог-3») (третья очередь), в соответствии с Техническим заданием</t>
  </si>
  <si>
    <t>Разработка (модернизация) прикладного программного обеспечения транзакционных подсистем аналитической деятельности АИС «Налог-3» в части создания единой информационно-аналитической подсистемы АИС «Налог-3» нового поколения на базе единой интеграционно-аналитической платформы, состоящей во внедрении существующего продукта (полиматика), таким образом, чтобы он функционировал в рамках системы АИС «Налог-3»</t>
  </si>
  <si>
    <t>Разработка концепции мониторинга в автоматизированных информационных системах, оператором которых является ФНС России</t>
  </si>
  <si>
    <t>Разработка концептуальных проектных решений на создание единой информационно-аналитической подсистемы АИС «Налог-3» нового поколения на базе единой интеграционно-аналитической платформы</t>
  </si>
  <si>
    <t>Разработка (модернизация) прикладного программного обеспечения транзакционных подсистем и подсистем аналитической деятельности АИС «Налог-3» в части создания единой информационно-аналитической подсистемы АИС «Налог-3» нового поколения на базе единой интеграционно-аналитической платформы для портальных решений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</si>
</sst>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0.00_р_."/>
    <numFmt numFmtId="166" formatCode="[$-419]mmmm\ yyyy;@"/>
  </numFmts>
  <fonts count="23" x14ac:knownFonts="1">
    <font>
      <sz val="11"/>
      <color theme="1"/>
      <name val="Calibri"/>
      <family val="2"/>
      <scheme val="minor"/>
    </font>
    <font>
      <sz val="10"/>
      <color theme="1"/>
      <name val="Times New Roman"/>
      <family val="1"/>
      <charset val="204"/>
    </font>
    <font>
      <sz val="10"/>
      <color rgb="FF000000"/>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0"/>
      <name val="Times New Roman"/>
      <family val="1"/>
      <charset val="204"/>
    </font>
    <font>
      <u/>
      <sz val="11"/>
      <color theme="10"/>
      <name val="Calibri"/>
      <family val="2"/>
      <scheme val="minor"/>
    </font>
    <font>
      <b/>
      <sz val="11"/>
      <color theme="1"/>
      <name val="Times New Roman"/>
      <family val="1"/>
      <charset val="204"/>
    </font>
    <font>
      <b/>
      <sz val="12"/>
      <color theme="1"/>
      <name val="Times New Roman"/>
      <family val="1"/>
      <charset val="204"/>
    </font>
    <font>
      <sz val="12"/>
      <color theme="1"/>
      <name val="Calibri"/>
      <family val="2"/>
      <scheme val="minor"/>
    </font>
    <font>
      <b/>
      <sz val="10"/>
      <name val="Times New Roman"/>
      <family val="1"/>
      <charset val="204"/>
    </font>
    <font>
      <sz val="10"/>
      <color indexed="8"/>
      <name val="Times New Roman"/>
      <family val="1"/>
      <charset val="204"/>
    </font>
    <font>
      <sz val="9"/>
      <color indexed="81"/>
      <name val="Tahoma"/>
      <family val="2"/>
      <charset val="204"/>
    </font>
    <font>
      <b/>
      <sz val="9"/>
      <color indexed="81"/>
      <name val="Tahoma"/>
      <family val="2"/>
      <charset val="204"/>
    </font>
    <font>
      <u/>
      <sz val="10"/>
      <name val="Times New Roman"/>
      <family val="1"/>
      <charset val="204"/>
    </font>
    <font>
      <strike/>
      <sz val="10"/>
      <name val="Times New Roman"/>
      <family val="1"/>
      <charset val="204"/>
    </font>
    <font>
      <strike/>
      <sz val="10"/>
      <color rgb="FF000000"/>
      <name val="Times New Roman"/>
      <family val="1"/>
      <charset val="204"/>
    </font>
    <font>
      <strike/>
      <sz val="10"/>
      <color theme="1"/>
      <name val="Times New Roman"/>
      <family val="1"/>
      <charset val="204"/>
    </font>
    <font>
      <sz val="10"/>
      <name val="Arial"/>
      <family val="2"/>
      <charset val="204"/>
    </font>
    <font>
      <sz val="11"/>
      <color theme="0" tint="-0.14999847407452621"/>
      <name val="Arial"/>
      <family val="2"/>
      <charset val="204"/>
    </font>
    <font>
      <sz val="12"/>
      <color theme="0" tint="-0.14999847407452621"/>
      <name val="Times New Roman"/>
      <family val="1"/>
      <charset val="204"/>
    </font>
    <font>
      <strike/>
      <sz val="10"/>
      <color indexed="8"/>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7" fillId="0" borderId="0" applyNumberFormat="0" applyFill="0" applyBorder="0" applyAlignment="0" applyProtection="0"/>
    <xf numFmtId="0" fontId="19" fillId="0" borderId="0" applyNumberFormat="0" applyFont="0" applyFill="0" applyBorder="0" applyAlignment="0" applyProtection="0"/>
  </cellStyleXfs>
  <cellXfs count="231">
    <xf numFmtId="0" fontId="0" fillId="0" borderId="0" xfId="0"/>
    <xf numFmtId="0" fontId="0" fillId="0" borderId="0" xfId="0" applyFill="1"/>
    <xf numFmtId="0" fontId="0" fillId="0" borderId="0" xfId="0" applyFont="1" applyFill="1"/>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0" xfId="0" applyNumberFormat="1" applyFill="1"/>
    <xf numFmtId="0" fontId="0" fillId="0" borderId="0" xfId="0" applyFill="1" applyAlignment="1">
      <alignment horizontal="center" vertical="center"/>
    </xf>
    <xf numFmtId="4" fontId="1" fillId="0" borderId="1" xfId="0" applyNumberFormat="1" applyFont="1" applyFill="1" applyBorder="1" applyAlignment="1">
      <alignment horizontal="center" vertical="center" wrapText="1"/>
    </xf>
    <xf numFmtId="4" fontId="0" fillId="0" borderId="0" xfId="0" applyNumberFormat="1" applyFill="1"/>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Alignment="1"/>
    <xf numFmtId="0" fontId="10" fillId="0" borderId="0" xfId="0" applyNumberFormat="1" applyFont="1" applyFill="1"/>
    <xf numFmtId="0" fontId="10" fillId="0" borderId="0" xfId="0" applyFont="1" applyFill="1"/>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vertical="top"/>
    </xf>
    <xf numFmtId="165" fontId="6" fillId="0" borderId="1" xfId="0" applyNumberFormat="1" applyFont="1" applyFill="1" applyBorder="1" applyAlignment="1">
      <alignment horizontal="center" vertical="center"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left" vertical="top"/>
    </xf>
    <xf numFmtId="0" fontId="0" fillId="0" borderId="0" xfId="0" applyFont="1" applyFill="1" applyBorder="1" applyAlignment="1"/>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Fill="1" applyBorder="1" applyAlignment="1"/>
    <xf numFmtId="0" fontId="6" fillId="0" borderId="0" xfId="0" applyFont="1" applyFill="1" applyAlignment="1">
      <alignment wrapText="1"/>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6" fillId="0" borderId="0" xfId="0" applyFont="1" applyFill="1" applyBorder="1"/>
    <xf numFmtId="0" fontId="6" fillId="0" borderId="0" xfId="0" applyFont="1" applyFill="1" applyBorder="1" applyAlignment="1">
      <alignment horizontal="center" vertical="center"/>
    </xf>
    <xf numFmtId="4" fontId="6" fillId="0" borderId="0" xfId="0" applyNumberFormat="1" applyFont="1" applyFill="1" applyBorder="1" applyAlignment="1"/>
    <xf numFmtId="0" fontId="6" fillId="0" borderId="0" xfId="0" applyFont="1" applyFill="1" applyBorder="1" applyAlignment="1">
      <alignment horizontal="left" vertical="top"/>
    </xf>
    <xf numFmtId="0" fontId="6" fillId="0" borderId="0" xfId="0" applyFont="1" applyFill="1" applyAlignment="1">
      <alignment horizontal="left" vertical="top"/>
    </xf>
    <xf numFmtId="0" fontId="6" fillId="0" borderId="0" xfId="0" applyFont="1" applyFill="1" applyAlignment="1">
      <alignment horizontal="left" vertical="center"/>
    </xf>
    <xf numFmtId="0" fontId="6" fillId="0" borderId="2" xfId="0" applyFont="1" applyFill="1" applyBorder="1" applyAlignment="1"/>
    <xf numFmtId="0" fontId="6" fillId="0" borderId="2" xfId="0" applyFont="1" applyFill="1" applyBorder="1" applyAlignment="1">
      <alignment horizontal="center" vertical="center"/>
    </xf>
    <xf numFmtId="4" fontId="6" fillId="0" borderId="2" xfId="0" applyNumberFormat="1" applyFont="1" applyFill="1" applyBorder="1" applyAlignment="1"/>
    <xf numFmtId="0" fontId="11" fillId="0" borderId="1" xfId="0" applyNumberFormat="1" applyFont="1" applyFill="1" applyBorder="1" applyAlignment="1">
      <alignment horizontal="center" vertical="center" textRotation="90" wrapText="1"/>
    </xf>
    <xf numFmtId="0"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 fontId="6" fillId="0" borderId="0" xfId="0" applyNumberFormat="1" applyFont="1" applyFill="1"/>
    <xf numFmtId="0" fontId="2"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11" fillId="4" borderId="1" xfId="0" applyNumberFormat="1" applyFont="1" applyFill="1" applyBorder="1" applyAlignment="1">
      <alignment horizontal="right" vertical="center" wrapText="1"/>
    </xf>
    <xf numFmtId="0" fontId="6" fillId="4" borderId="1" xfId="0" applyFont="1" applyFill="1" applyBorder="1"/>
    <xf numFmtId="0" fontId="6" fillId="4" borderId="1" xfId="0" applyFont="1" applyFill="1" applyBorder="1" applyAlignment="1">
      <alignment horizontal="center" vertical="center"/>
    </xf>
    <xf numFmtId="0" fontId="6" fillId="3" borderId="1" xfId="0" applyFont="1" applyFill="1" applyBorder="1"/>
    <xf numFmtId="4" fontId="11" fillId="3" borderId="1" xfId="0" applyNumberFormat="1" applyFont="1" applyFill="1" applyBorder="1" applyAlignment="1">
      <alignment horizontal="right"/>
    </xf>
    <xf numFmtId="0" fontId="6" fillId="3" borderId="1" xfId="0" applyNumberFormat="1" applyFont="1" applyFill="1" applyBorder="1"/>
    <xf numFmtId="0" fontId="6" fillId="3" borderId="1" xfId="0" applyFont="1" applyFill="1" applyBorder="1" applyAlignment="1">
      <alignment horizontal="center" vertical="center"/>
    </xf>
    <xf numFmtId="0" fontId="6" fillId="2" borderId="7" xfId="0" applyFont="1" applyFill="1" applyBorder="1" applyAlignment="1">
      <alignment horizontal="center" vertical="center" wrapText="1"/>
    </xf>
    <xf numFmtId="4" fontId="11" fillId="4" borderId="0" xfId="0" applyNumberFormat="1"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4" fontId="11" fillId="4" borderId="1" xfId="0" applyNumberFormat="1" applyFont="1" applyFill="1" applyBorder="1"/>
    <xf numFmtId="0" fontId="6" fillId="4" borderId="1" xfId="0" applyNumberFormat="1" applyFont="1" applyFill="1" applyBorder="1"/>
    <xf numFmtId="4" fontId="11" fillId="3" borderId="1" xfId="0" applyNumberFormat="1" applyFont="1" applyFill="1" applyBorder="1"/>
    <xf numFmtId="0" fontId="6" fillId="5" borderId="1" xfId="0" applyFont="1" applyFill="1" applyBorder="1"/>
    <xf numFmtId="0" fontId="6" fillId="5" borderId="1" xfId="0" applyFont="1" applyFill="1" applyBorder="1" applyAlignment="1">
      <alignment horizontal="center" vertical="center"/>
    </xf>
    <xf numFmtId="0" fontId="11" fillId="5" borderId="1" xfId="0" applyFont="1" applyFill="1" applyBorder="1"/>
    <xf numFmtId="0" fontId="6" fillId="5" borderId="1" xfId="0" applyNumberFormat="1" applyFont="1" applyFill="1" applyBorder="1"/>
    <xf numFmtId="4" fontId="11" fillId="5" borderId="1" xfId="0" applyNumberFormat="1" applyFont="1" applyFill="1" applyBorder="1"/>
    <xf numFmtId="0" fontId="6" fillId="0" borderId="0" xfId="0" applyNumberFormat="1" applyFont="1" applyFill="1"/>
    <xf numFmtId="0" fontId="6" fillId="4" borderId="0" xfId="0" applyNumberFormat="1" applyFont="1" applyFill="1" applyBorder="1" applyAlignment="1">
      <alignment horizontal="center" vertical="center" wrapText="1"/>
    </xf>
    <xf numFmtId="0" fontId="6" fillId="4" borderId="0" xfId="0" applyFont="1" applyFill="1" applyBorder="1"/>
    <xf numFmtId="0" fontId="6" fillId="4" borderId="1" xfId="0" applyNumberFormat="1" applyFont="1" applyFill="1" applyBorder="1" applyAlignment="1">
      <alignment horizontal="center" vertical="center" wrapText="1"/>
    </xf>
    <xf numFmtId="0" fontId="6" fillId="4" borderId="0" xfId="0" applyFont="1" applyFill="1"/>
    <xf numFmtId="0" fontId="11" fillId="4" borderId="1" xfId="0" applyFont="1" applyFill="1" applyBorder="1" applyAlignment="1">
      <alignment vertical="center" wrapText="1"/>
    </xf>
    <xf numFmtId="0" fontId="11" fillId="3" borderId="1" xfId="0" applyFont="1" applyFill="1" applyBorder="1" applyAlignment="1">
      <alignment vertical="center" wrapText="1"/>
    </xf>
    <xf numFmtId="0" fontId="11" fillId="3" borderId="6" xfId="0" applyFont="1" applyFill="1" applyBorder="1" applyAlignment="1">
      <alignment vertical="center" wrapText="1"/>
    </xf>
    <xf numFmtId="0" fontId="2" fillId="4" borderId="0" xfId="0"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6" fillId="4" borderId="0" xfId="0" applyNumberFormat="1" applyFont="1" applyFill="1"/>
    <xf numFmtId="0" fontId="6" fillId="4" borderId="0" xfId="0" applyFont="1" applyFill="1" applyAlignment="1">
      <alignment horizontal="center" vertical="center"/>
    </xf>
    <xf numFmtId="0" fontId="16"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4"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0" applyFont="1" applyFill="1" applyBorder="1" applyAlignment="1">
      <alignment horizontal="left" vertical="top"/>
    </xf>
    <xf numFmtId="0" fontId="0" fillId="0" borderId="0" xfId="0" applyFont="1" applyFill="1" applyBorder="1" applyAlignment="1"/>
    <xf numFmtId="0" fontId="11" fillId="4"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wrapText="1"/>
    </xf>
    <xf numFmtId="0" fontId="6" fillId="0" borderId="0" xfId="0" applyFont="1" applyFill="1" applyBorder="1" applyAlignment="1">
      <alignment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5" xfId="0" applyFont="1" applyFill="1" applyBorder="1" applyAlignment="1">
      <alignment vertical="center" wrapText="1"/>
    </xf>
    <xf numFmtId="166" fontId="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6" fillId="4" borderId="4" xfId="0" applyFont="1" applyFill="1" applyBorder="1" applyAlignment="1">
      <alignment horizontal="center" vertical="center"/>
    </xf>
    <xf numFmtId="4" fontId="6" fillId="4" borderId="1" xfId="0" applyNumberFormat="1" applyFont="1" applyFill="1" applyBorder="1"/>
    <xf numFmtId="0" fontId="17" fillId="0" borderId="5" xfId="0"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0" fontId="11" fillId="4" borderId="3" xfId="0" applyFont="1" applyFill="1" applyBorder="1" applyAlignment="1">
      <alignment vertical="center" wrapText="1"/>
    </xf>
    <xf numFmtId="0" fontId="11" fillId="4" borderId="6" xfId="0" applyFont="1" applyFill="1" applyBorder="1" applyAlignment="1">
      <alignment vertical="center" wrapText="1"/>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0" fontId="11" fillId="3" borderId="3" xfId="0" applyFont="1" applyFill="1" applyBorder="1" applyAlignment="1">
      <alignment vertical="center" wrapText="1"/>
    </xf>
    <xf numFmtId="3" fontId="6" fillId="0" borderId="5" xfId="0" applyNumberFormat="1" applyFont="1" applyFill="1" applyBorder="1" applyAlignment="1">
      <alignment horizontal="center" vertical="center" wrapText="1"/>
    </xf>
    <xf numFmtId="0" fontId="3" fillId="0" borderId="0" xfId="0" applyFont="1" applyFill="1" applyBorder="1" applyAlignment="1">
      <alignment horizontal="left"/>
    </xf>
    <xf numFmtId="164" fontId="8" fillId="0" borderId="0" xfId="0" applyNumberFormat="1" applyFont="1" applyFill="1" applyBorder="1" applyAlignment="1">
      <alignment horizontal="center"/>
    </xf>
    <xf numFmtId="164" fontId="8" fillId="0" borderId="0" xfId="0" applyNumberFormat="1" applyFont="1" applyFill="1" applyBorder="1" applyAlignment="1"/>
    <xf numFmtId="9" fontId="3" fillId="0" borderId="0"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3" fillId="0" borderId="0" xfId="0" applyFont="1" applyFill="1" applyBorder="1" applyAlignment="1">
      <alignment wrapText="1"/>
    </xf>
    <xf numFmtId="0" fontId="6" fillId="0" borderId="0" xfId="0" applyFont="1" applyFill="1" applyAlignment="1">
      <alignment horizontal="center" vertical="center" wrapText="1"/>
    </xf>
    <xf numFmtId="0" fontId="6" fillId="6" borderId="0" xfId="0" applyFont="1" applyFill="1" applyAlignment="1">
      <alignment horizontal="center" vertical="center"/>
    </xf>
    <xf numFmtId="2" fontId="20" fillId="0" borderId="0" xfId="0" applyNumberFormat="1" applyFont="1"/>
    <xf numFmtId="4" fontId="21" fillId="0" borderId="0" xfId="0" applyNumberFormat="1" applyFont="1" applyFill="1" applyBorder="1" applyAlignment="1">
      <alignment horizontal="left" vertical="top"/>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vertical="center" wrapText="1"/>
    </xf>
    <xf numFmtId="4" fontId="6" fillId="7" borderId="1" xfId="0" applyNumberFormat="1" applyFont="1" applyFill="1" applyBorder="1" applyAlignment="1">
      <alignment horizontal="center" vertical="center" wrapText="1"/>
    </xf>
    <xf numFmtId="166" fontId="6"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vertical="center" wrapText="1"/>
    </xf>
    <xf numFmtId="4" fontId="6" fillId="8" borderId="1"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8" borderId="0" xfId="0" applyFont="1" applyFill="1" applyAlignment="1">
      <alignment horizontal="center" vertical="center"/>
    </xf>
    <xf numFmtId="0" fontId="6" fillId="8" borderId="0" xfId="0" applyFont="1" applyFill="1"/>
    <xf numFmtId="0" fontId="6" fillId="8" borderId="0" xfId="0" applyFont="1"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7" borderId="0" xfId="0" applyFont="1" applyFill="1" applyAlignment="1">
      <alignment horizontal="center" vertical="center"/>
    </xf>
    <xf numFmtId="0" fontId="6" fillId="7" borderId="0" xfId="0" applyFont="1" applyFill="1"/>
    <xf numFmtId="0" fontId="6" fillId="7" borderId="0" xfId="0" applyFont="1" applyFill="1" applyBorder="1"/>
    <xf numFmtId="0" fontId="2" fillId="7" borderId="1" xfId="0" applyFont="1" applyFill="1" applyBorder="1" applyAlignment="1">
      <alignment horizontal="center" vertical="center" wrapText="1"/>
    </xf>
    <xf numFmtId="0" fontId="6" fillId="4" borderId="3"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4" fontId="11" fillId="0" borderId="1" xfId="0" applyNumberFormat="1" applyFont="1" applyFill="1" applyBorder="1" applyAlignment="1">
      <alignment horizontal="center" vertical="center" wrapText="1"/>
    </xf>
    <xf numFmtId="0" fontId="1" fillId="0" borderId="3" xfId="0" applyFont="1" applyFill="1" applyBorder="1" applyAlignment="1">
      <alignment horizontal="left" vertical="top"/>
    </xf>
    <xf numFmtId="0" fontId="1" fillId="0" borderId="6" xfId="0" applyFont="1" applyFill="1" applyBorder="1" applyAlignment="1">
      <alignment horizontal="left" vertical="top"/>
    </xf>
    <xf numFmtId="0" fontId="1" fillId="0" borderId="4" xfId="0" applyFont="1" applyFill="1" applyBorder="1" applyAlignment="1">
      <alignment horizontal="left" vertical="top"/>
    </xf>
    <xf numFmtId="0" fontId="6" fillId="3" borderId="3" xfId="0" applyFont="1" applyFill="1" applyBorder="1" applyAlignment="1">
      <alignment horizontal="center"/>
    </xf>
    <xf numFmtId="0" fontId="6" fillId="3" borderId="6" xfId="0" applyFont="1" applyFill="1" applyBorder="1" applyAlignment="1">
      <alignment horizontal="center"/>
    </xf>
    <xf numFmtId="0" fontId="6" fillId="3" borderId="4" xfId="0" applyFont="1" applyFill="1" applyBorder="1" applyAlignment="1">
      <alignment horizontal="center"/>
    </xf>
    <xf numFmtId="0" fontId="6" fillId="0"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4" borderId="1" xfId="0" applyFont="1" applyFill="1" applyBorder="1" applyAlignment="1">
      <alignment horizontal="center"/>
    </xf>
    <xf numFmtId="0" fontId="11" fillId="0" borderId="0" xfId="0" applyFont="1" applyFill="1" applyBorder="1" applyAlignment="1">
      <alignment horizontal="center"/>
    </xf>
    <xf numFmtId="0" fontId="6" fillId="0" borderId="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left" vertical="top" wrapText="1"/>
    </xf>
    <xf numFmtId="0" fontId="15" fillId="0" borderId="3" xfId="2" applyFont="1" applyFill="1" applyBorder="1" applyAlignment="1">
      <alignment horizontal="left" vertical="top"/>
    </xf>
    <xf numFmtId="0" fontId="6" fillId="0" borderId="6" xfId="0" applyFont="1" applyFill="1" applyBorder="1" applyAlignment="1">
      <alignment horizontal="left" vertical="top"/>
    </xf>
    <xf numFmtId="0" fontId="6" fillId="0" borderId="4" xfId="0" applyFont="1" applyFill="1" applyBorder="1" applyAlignment="1">
      <alignment horizontal="left" vertical="top"/>
    </xf>
    <xf numFmtId="0" fontId="6" fillId="0" borderId="3" xfId="0" applyFont="1" applyFill="1" applyBorder="1" applyAlignment="1">
      <alignment horizontal="left" vertical="top"/>
    </xf>
    <xf numFmtId="0" fontId="11" fillId="5" borderId="3" xfId="0" applyFont="1" applyFill="1" applyBorder="1" applyAlignment="1">
      <alignment horizontal="center"/>
    </xf>
    <xf numFmtId="0" fontId="11" fillId="5" borderId="6" xfId="0" applyFont="1" applyFill="1" applyBorder="1" applyAlignment="1">
      <alignment horizontal="center"/>
    </xf>
    <xf numFmtId="0" fontId="11" fillId="5" borderId="4" xfId="0" applyFont="1" applyFill="1" applyBorder="1" applyAlignment="1">
      <alignment horizontal="center"/>
    </xf>
    <xf numFmtId="0" fontId="3" fillId="0" borderId="0" xfId="0" applyFont="1" applyFill="1" applyAlignment="1">
      <alignment horizontal="left"/>
    </xf>
    <xf numFmtId="4"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Border="1" applyAlignment="1">
      <alignment horizontal="center"/>
    </xf>
    <xf numFmtId="0" fontId="3" fillId="0" borderId="0" xfId="0" applyFont="1" applyFill="1" applyBorder="1" applyAlignment="1">
      <alignment horizontal="left" vertical="top" wrapText="1" inden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6" fillId="2" borderId="5"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cellXfs>
  <cellStyles count="4">
    <cellStyle name="Гиперссылка" xfId="2" builtinId="8"/>
    <cellStyle name="Обычный" xfId="0" builtinId="0"/>
    <cellStyle name="Обычный 2" xfId="1"/>
    <cellStyle name="Обычный 3" xfId="3"/>
  </cellStyles>
  <dxfs count="0"/>
  <tableStyles count="0" defaultTableStyle="TableStyleMedium2" defaultPivotStyle="PivotStyleMedium9"/>
  <colors>
    <mruColors>
      <color rgb="FFFF0066"/>
      <color rgb="FFFFFF00"/>
      <color rgb="FFFFFF99"/>
      <color rgb="FFFF3399"/>
      <color rgb="FFFF66CC"/>
      <color rgb="FF99FF33"/>
      <color rgb="FFCCFF66"/>
      <color rgb="FFFFFF66"/>
      <color rgb="FFFF99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00B0F0"/>
    <pageSetUpPr fitToPage="1"/>
  </sheetPr>
  <dimension ref="A2:T235"/>
  <sheetViews>
    <sheetView tabSelected="1" view="pageBreakPreview" zoomScale="80" zoomScaleNormal="80" zoomScaleSheetLayoutView="80" workbookViewId="0">
      <selection activeCell="E2" sqref="E2:L2"/>
    </sheetView>
  </sheetViews>
  <sheetFormatPr defaultRowHeight="12.75" x14ac:dyDescent="0.2"/>
  <cols>
    <col min="1" max="2" width="6.85546875" style="32" customWidth="1"/>
    <col min="3" max="3" width="9.140625" style="33" customWidth="1"/>
    <col min="4" max="4" width="9.140625" style="33"/>
    <col min="5" max="5" width="35.85546875" style="32" customWidth="1"/>
    <col min="6" max="6" width="13.5703125" style="32" customWidth="1"/>
    <col min="7" max="7" width="5.7109375" style="32" customWidth="1"/>
    <col min="8" max="8" width="6" style="32" customWidth="1"/>
    <col min="9" max="9" width="7" style="32" customWidth="1"/>
    <col min="10" max="10" width="13.42578125" style="73" customWidth="1"/>
    <col min="11" max="11" width="12.85546875" style="32" customWidth="1"/>
    <col min="12" max="12" width="18.5703125" style="49" customWidth="1"/>
    <col min="13" max="13" width="14.85546875" style="33" customWidth="1"/>
    <col min="14" max="14" width="14.42578125" style="33" customWidth="1"/>
    <col min="15" max="15" width="17.42578125" style="32" customWidth="1"/>
    <col min="16" max="16" width="13.5703125" style="32" customWidth="1"/>
    <col min="17" max="17" width="11.5703125" style="134" customWidth="1"/>
    <col min="18" max="18" width="9.140625" style="33"/>
    <col min="19" max="19" width="9.140625" style="101"/>
    <col min="20" max="16384" width="9.140625" style="32"/>
  </cols>
  <sheetData>
    <row r="2" spans="1:19" ht="35.25" customHeight="1" x14ac:dyDescent="0.2">
      <c r="A2" s="29"/>
      <c r="B2" s="29"/>
      <c r="C2" s="29"/>
      <c r="D2" s="29"/>
      <c r="E2" s="210" t="s">
        <v>162</v>
      </c>
      <c r="F2" s="210"/>
      <c r="G2" s="210"/>
      <c r="H2" s="210"/>
      <c r="I2" s="210"/>
      <c r="J2" s="210"/>
      <c r="K2" s="210"/>
      <c r="L2" s="210"/>
      <c r="M2" s="30"/>
      <c r="N2" s="31"/>
      <c r="O2" s="31"/>
      <c r="P2" s="31"/>
    </row>
    <row r="3" spans="1:19" ht="21" customHeight="1" x14ac:dyDescent="0.2">
      <c r="A3" s="29"/>
      <c r="B3" s="29"/>
      <c r="C3" s="35"/>
      <c r="D3" s="35"/>
      <c r="E3" s="29"/>
      <c r="F3" s="29"/>
      <c r="G3" s="29"/>
      <c r="H3" s="29"/>
      <c r="I3" s="29"/>
      <c r="J3" s="29"/>
      <c r="K3" s="29"/>
      <c r="L3" s="36"/>
      <c r="M3" s="30"/>
      <c r="N3" s="31"/>
      <c r="O3" s="31"/>
      <c r="P3" s="31"/>
    </row>
    <row r="4" spans="1:19" s="38" customFormat="1" ht="27.75" customHeight="1" x14ac:dyDescent="0.25">
      <c r="A4" s="37"/>
      <c r="B4" s="37"/>
      <c r="C4" s="217" t="s">
        <v>39</v>
      </c>
      <c r="D4" s="215"/>
      <c r="E4" s="215"/>
      <c r="F4" s="216"/>
      <c r="G4" s="217" t="s">
        <v>52</v>
      </c>
      <c r="H4" s="215"/>
      <c r="I4" s="215"/>
      <c r="J4" s="215"/>
      <c r="K4" s="215"/>
      <c r="L4" s="215"/>
      <c r="M4" s="216"/>
      <c r="Q4" s="134"/>
      <c r="R4" s="33"/>
      <c r="S4" s="105"/>
    </row>
    <row r="5" spans="1:19" s="38" customFormat="1" ht="18.75" customHeight="1" x14ac:dyDescent="0.25">
      <c r="A5" s="37"/>
      <c r="B5" s="37"/>
      <c r="C5" s="211" t="s">
        <v>43</v>
      </c>
      <c r="D5" s="215"/>
      <c r="E5" s="215"/>
      <c r="F5" s="216"/>
      <c r="G5" s="211" t="s">
        <v>53</v>
      </c>
      <c r="H5" s="212"/>
      <c r="I5" s="212"/>
      <c r="J5" s="212"/>
      <c r="K5" s="212"/>
      <c r="L5" s="212"/>
      <c r="M5" s="213"/>
      <c r="Q5" s="134"/>
      <c r="R5" s="33"/>
      <c r="S5" s="105"/>
    </row>
    <row r="6" spans="1:19" s="38" customFormat="1" ht="21.75" customHeight="1" x14ac:dyDescent="0.25">
      <c r="A6" s="37"/>
      <c r="B6" s="37"/>
      <c r="C6" s="211" t="s">
        <v>42</v>
      </c>
      <c r="D6" s="212"/>
      <c r="E6" s="212"/>
      <c r="F6" s="213"/>
      <c r="G6" s="217" t="s">
        <v>54</v>
      </c>
      <c r="H6" s="215"/>
      <c r="I6" s="215"/>
      <c r="J6" s="215"/>
      <c r="K6" s="215"/>
      <c r="L6" s="215"/>
      <c r="M6" s="216"/>
      <c r="Q6" s="134"/>
      <c r="R6" s="33"/>
      <c r="S6" s="105"/>
    </row>
    <row r="7" spans="1:19" s="38" customFormat="1" ht="20.25" customHeight="1" x14ac:dyDescent="0.25">
      <c r="A7" s="37"/>
      <c r="B7" s="37"/>
      <c r="C7" s="211" t="s">
        <v>44</v>
      </c>
      <c r="D7" s="212"/>
      <c r="E7" s="212"/>
      <c r="F7" s="213"/>
      <c r="G7" s="214" t="s">
        <v>46</v>
      </c>
      <c r="H7" s="215"/>
      <c r="I7" s="215"/>
      <c r="J7" s="215"/>
      <c r="K7" s="215"/>
      <c r="L7" s="215"/>
      <c r="M7" s="216"/>
      <c r="Q7" s="134"/>
      <c r="R7" s="33"/>
      <c r="S7" s="105"/>
    </row>
    <row r="8" spans="1:19" s="38" customFormat="1" ht="18" customHeight="1" x14ac:dyDescent="0.25">
      <c r="A8" s="37"/>
      <c r="B8" s="37"/>
      <c r="C8" s="211" t="s">
        <v>40</v>
      </c>
      <c r="D8" s="212"/>
      <c r="E8" s="212"/>
      <c r="F8" s="213"/>
      <c r="G8" s="201">
        <v>7733284010</v>
      </c>
      <c r="H8" s="202"/>
      <c r="I8" s="202"/>
      <c r="J8" s="202"/>
      <c r="K8" s="202"/>
      <c r="L8" s="202"/>
      <c r="M8" s="203"/>
      <c r="Q8" s="134"/>
      <c r="R8" s="33"/>
      <c r="S8" s="105"/>
    </row>
    <row r="9" spans="1:19" s="38" customFormat="1" ht="20.25" customHeight="1" x14ac:dyDescent="0.25">
      <c r="A9" s="37"/>
      <c r="B9" s="37"/>
      <c r="C9" s="211" t="s">
        <v>41</v>
      </c>
      <c r="D9" s="215"/>
      <c r="E9" s="215"/>
      <c r="F9" s="216"/>
      <c r="G9" s="201">
        <v>773301001</v>
      </c>
      <c r="H9" s="202"/>
      <c r="I9" s="202"/>
      <c r="J9" s="202"/>
      <c r="K9" s="202"/>
      <c r="L9" s="202"/>
      <c r="M9" s="203"/>
      <c r="Q9" s="134"/>
      <c r="R9" s="33"/>
      <c r="S9" s="105"/>
    </row>
    <row r="10" spans="1:19" s="38" customFormat="1" ht="24.75" customHeight="1" x14ac:dyDescent="0.25">
      <c r="A10" s="37"/>
      <c r="B10" s="37"/>
      <c r="C10" s="217" t="s">
        <v>45</v>
      </c>
      <c r="D10" s="215"/>
      <c r="E10" s="215"/>
      <c r="F10" s="216"/>
      <c r="G10" s="201">
        <v>45286585000</v>
      </c>
      <c r="H10" s="202"/>
      <c r="I10" s="202"/>
      <c r="J10" s="202"/>
      <c r="K10" s="202"/>
      <c r="L10" s="202"/>
      <c r="M10" s="203"/>
      <c r="Q10" s="134"/>
      <c r="R10" s="33"/>
      <c r="S10" s="105"/>
    </row>
    <row r="11" spans="1:19" ht="35.25" customHeight="1" x14ac:dyDescent="0.2">
      <c r="A11" s="40"/>
      <c r="B11" s="40"/>
      <c r="C11" s="41"/>
      <c r="D11" s="41"/>
      <c r="E11" s="40"/>
      <c r="F11" s="40"/>
      <c r="G11" s="40"/>
      <c r="H11" s="40"/>
      <c r="I11" s="40"/>
      <c r="J11" s="40"/>
      <c r="K11" s="40"/>
      <c r="L11" s="42"/>
      <c r="M11" s="30"/>
      <c r="N11" s="31"/>
      <c r="O11" s="31"/>
      <c r="P11" s="31"/>
    </row>
    <row r="12" spans="1:19" ht="12.75" customHeight="1" x14ac:dyDescent="0.2">
      <c r="A12" s="207"/>
      <c r="B12" s="208" t="s">
        <v>222</v>
      </c>
      <c r="C12" s="199" t="s">
        <v>34</v>
      </c>
      <c r="D12" s="199" t="s">
        <v>38</v>
      </c>
      <c r="E12" s="198" t="s">
        <v>0</v>
      </c>
      <c r="F12" s="198"/>
      <c r="G12" s="198"/>
      <c r="H12" s="198"/>
      <c r="I12" s="198"/>
      <c r="J12" s="198"/>
      <c r="K12" s="198"/>
      <c r="L12" s="198"/>
      <c r="M12" s="198"/>
      <c r="N12" s="198"/>
      <c r="O12" s="198" t="s">
        <v>1</v>
      </c>
      <c r="P12" s="198" t="s">
        <v>2</v>
      </c>
    </row>
    <row r="13" spans="1:19" ht="45" customHeight="1" x14ac:dyDescent="0.2">
      <c r="A13" s="207"/>
      <c r="B13" s="208"/>
      <c r="C13" s="199"/>
      <c r="D13" s="199"/>
      <c r="E13" s="198" t="s">
        <v>3</v>
      </c>
      <c r="F13" s="198" t="s">
        <v>4</v>
      </c>
      <c r="G13" s="198" t="s">
        <v>5</v>
      </c>
      <c r="H13" s="198"/>
      <c r="I13" s="199" t="s">
        <v>6</v>
      </c>
      <c r="J13" s="198" t="s">
        <v>7</v>
      </c>
      <c r="K13" s="198"/>
      <c r="L13" s="200" t="s">
        <v>23</v>
      </c>
      <c r="M13" s="198" t="s">
        <v>8</v>
      </c>
      <c r="N13" s="198"/>
      <c r="O13" s="198"/>
      <c r="P13" s="198"/>
    </row>
    <row r="14" spans="1:19" ht="120" customHeight="1" x14ac:dyDescent="0.2">
      <c r="A14" s="207"/>
      <c r="B14" s="208"/>
      <c r="C14" s="199"/>
      <c r="D14" s="199"/>
      <c r="E14" s="198"/>
      <c r="F14" s="198"/>
      <c r="G14" s="160" t="s">
        <v>9</v>
      </c>
      <c r="H14" s="160" t="s">
        <v>10</v>
      </c>
      <c r="I14" s="199"/>
      <c r="J14" s="43" t="s">
        <v>11</v>
      </c>
      <c r="K14" s="160" t="s">
        <v>10</v>
      </c>
      <c r="L14" s="200"/>
      <c r="M14" s="161" t="s">
        <v>12</v>
      </c>
      <c r="N14" s="161" t="s">
        <v>13</v>
      </c>
      <c r="O14" s="198"/>
      <c r="P14" s="161" t="s">
        <v>14</v>
      </c>
    </row>
    <row r="15" spans="1:19" ht="18.75" customHeight="1" x14ac:dyDescent="0.2">
      <c r="A15" s="159">
        <v>1</v>
      </c>
      <c r="B15" s="28"/>
      <c r="C15" s="159">
        <v>2</v>
      </c>
      <c r="D15" s="159">
        <v>3</v>
      </c>
      <c r="E15" s="159">
        <v>4</v>
      </c>
      <c r="F15" s="159">
        <v>5</v>
      </c>
      <c r="G15" s="159">
        <v>6</v>
      </c>
      <c r="H15" s="159">
        <v>7</v>
      </c>
      <c r="I15" s="159">
        <v>8</v>
      </c>
      <c r="J15" s="51">
        <v>9</v>
      </c>
      <c r="K15" s="159">
        <v>10</v>
      </c>
      <c r="L15" s="162">
        <v>11</v>
      </c>
      <c r="M15" s="159">
        <v>12</v>
      </c>
      <c r="N15" s="159">
        <v>13</v>
      </c>
      <c r="O15" s="159">
        <v>14</v>
      </c>
      <c r="P15" s="159">
        <v>15</v>
      </c>
    </row>
    <row r="16" spans="1:19" ht="12.75" customHeight="1" x14ac:dyDescent="0.2">
      <c r="A16" s="121"/>
      <c r="B16" s="80"/>
      <c r="C16" s="80"/>
      <c r="D16" s="80"/>
      <c r="E16" s="94" t="s">
        <v>57</v>
      </c>
      <c r="F16" s="80"/>
      <c r="G16" s="80"/>
      <c r="H16" s="80"/>
      <c r="I16" s="80"/>
      <c r="J16" s="80"/>
      <c r="K16" s="80"/>
      <c r="L16" s="80"/>
      <c r="M16" s="80"/>
      <c r="N16" s="80"/>
      <c r="O16" s="80"/>
      <c r="P16" s="80"/>
      <c r="Q16" s="33"/>
      <c r="R16" s="32"/>
    </row>
    <row r="17" spans="1:19" x14ac:dyDescent="0.2">
      <c r="A17" s="114"/>
      <c r="B17" s="115"/>
      <c r="C17" s="115"/>
      <c r="D17" s="115"/>
      <c r="E17" s="92" t="s">
        <v>26</v>
      </c>
      <c r="F17" s="115"/>
      <c r="G17" s="115"/>
      <c r="H17" s="115"/>
      <c r="I17" s="115"/>
      <c r="J17" s="115"/>
      <c r="K17" s="115"/>
      <c r="L17" s="115"/>
      <c r="M17" s="115"/>
      <c r="N17" s="115"/>
      <c r="O17" s="115"/>
      <c r="P17" s="116"/>
      <c r="Q17" s="33"/>
      <c r="R17" s="32"/>
    </row>
    <row r="18" spans="1:19" ht="38.25" x14ac:dyDescent="0.2">
      <c r="A18" s="95">
        <v>1</v>
      </c>
      <c r="B18" s="28">
        <v>2</v>
      </c>
      <c r="C18" s="4" t="s">
        <v>67</v>
      </c>
      <c r="D18" s="4" t="s">
        <v>68</v>
      </c>
      <c r="E18" s="46" t="s">
        <v>69</v>
      </c>
      <c r="F18" s="3" t="s">
        <v>15</v>
      </c>
      <c r="G18" s="3" t="s">
        <v>16</v>
      </c>
      <c r="H18" s="3" t="s">
        <v>16</v>
      </c>
      <c r="I18" s="3" t="s">
        <v>16</v>
      </c>
      <c r="J18" s="4">
        <v>45286585000</v>
      </c>
      <c r="K18" s="4" t="s">
        <v>28</v>
      </c>
      <c r="L18" s="21">
        <v>216000</v>
      </c>
      <c r="M18" s="107">
        <v>42736</v>
      </c>
      <c r="N18" s="107">
        <v>43070</v>
      </c>
      <c r="O18" s="3" t="s">
        <v>25</v>
      </c>
      <c r="P18" s="3" t="s">
        <v>17</v>
      </c>
      <c r="Q18" s="33"/>
      <c r="R18" s="32"/>
      <c r="S18" s="34"/>
    </row>
    <row r="19" spans="1:19" ht="38.25" x14ac:dyDescent="0.2">
      <c r="A19" s="95">
        <f t="shared" ref="A19:A50" si="0">A18+1</f>
        <v>2</v>
      </c>
      <c r="B19" s="28">
        <v>16</v>
      </c>
      <c r="C19" s="96" t="s">
        <v>104</v>
      </c>
      <c r="D19" s="96" t="s">
        <v>104</v>
      </c>
      <c r="E19" s="102" t="s">
        <v>103</v>
      </c>
      <c r="F19" s="96" t="s">
        <v>15</v>
      </c>
      <c r="G19" s="96" t="s">
        <v>16</v>
      </c>
      <c r="H19" s="96" t="s">
        <v>16</v>
      </c>
      <c r="I19" s="96" t="s">
        <v>16</v>
      </c>
      <c r="J19" s="96">
        <v>45286585000</v>
      </c>
      <c r="K19" s="96" t="s">
        <v>28</v>
      </c>
      <c r="L19" s="100">
        <v>850000</v>
      </c>
      <c r="M19" s="108">
        <v>42736</v>
      </c>
      <c r="N19" s="108">
        <v>43070</v>
      </c>
      <c r="O19" s="96" t="s">
        <v>25</v>
      </c>
      <c r="P19" s="95" t="s">
        <v>17</v>
      </c>
      <c r="Q19" s="33"/>
      <c r="R19" s="32"/>
      <c r="S19" s="34"/>
    </row>
    <row r="20" spans="1:19" ht="38.25" x14ac:dyDescent="0.2">
      <c r="A20" s="131">
        <f t="shared" si="0"/>
        <v>3</v>
      </c>
      <c r="B20" s="28">
        <v>85</v>
      </c>
      <c r="C20" s="95" t="s">
        <v>35</v>
      </c>
      <c r="D20" s="95" t="s">
        <v>35</v>
      </c>
      <c r="E20" s="48" t="s">
        <v>173</v>
      </c>
      <c r="F20" s="95" t="s">
        <v>15</v>
      </c>
      <c r="G20" s="95" t="s">
        <v>16</v>
      </c>
      <c r="H20" s="95" t="s">
        <v>16</v>
      </c>
      <c r="I20" s="95" t="s">
        <v>16</v>
      </c>
      <c r="J20" s="95">
        <v>45286585000</v>
      </c>
      <c r="K20" s="95" t="s">
        <v>28</v>
      </c>
      <c r="L20" s="21">
        <v>1400000</v>
      </c>
      <c r="M20" s="107">
        <v>42736</v>
      </c>
      <c r="N20" s="107">
        <v>43070</v>
      </c>
      <c r="O20" s="95" t="s">
        <v>25</v>
      </c>
      <c r="P20" s="95" t="s">
        <v>17</v>
      </c>
      <c r="Q20" s="33"/>
      <c r="R20" s="32"/>
      <c r="S20" s="34"/>
    </row>
    <row r="21" spans="1:19" ht="38.25" x14ac:dyDescent="0.2">
      <c r="A21" s="131">
        <f t="shared" si="0"/>
        <v>4</v>
      </c>
      <c r="B21" s="28">
        <v>1</v>
      </c>
      <c r="C21" s="95" t="s">
        <v>60</v>
      </c>
      <c r="D21" s="95" t="s">
        <v>60</v>
      </c>
      <c r="E21" s="46" t="s">
        <v>71</v>
      </c>
      <c r="F21" s="95" t="s">
        <v>15</v>
      </c>
      <c r="G21" s="95" t="s">
        <v>16</v>
      </c>
      <c r="H21" s="95" t="s">
        <v>16</v>
      </c>
      <c r="I21" s="95" t="s">
        <v>16</v>
      </c>
      <c r="J21" s="95">
        <v>45286585000</v>
      </c>
      <c r="K21" s="95" t="s">
        <v>28</v>
      </c>
      <c r="L21" s="21">
        <v>2580003</v>
      </c>
      <c r="M21" s="107">
        <v>42736</v>
      </c>
      <c r="N21" s="107">
        <v>43101</v>
      </c>
      <c r="O21" s="95" t="s">
        <v>25</v>
      </c>
      <c r="P21" s="95" t="s">
        <v>17</v>
      </c>
      <c r="Q21" s="33"/>
      <c r="R21" s="32"/>
      <c r="S21" s="34"/>
    </row>
    <row r="22" spans="1:19" ht="38.25" x14ac:dyDescent="0.2">
      <c r="A22" s="131">
        <f t="shared" si="0"/>
        <v>5</v>
      </c>
      <c r="B22" s="28">
        <v>86</v>
      </c>
      <c r="C22" s="95" t="s">
        <v>104</v>
      </c>
      <c r="D22" s="95" t="s">
        <v>104</v>
      </c>
      <c r="E22" s="20" t="s">
        <v>174</v>
      </c>
      <c r="F22" s="95" t="s">
        <v>15</v>
      </c>
      <c r="G22" s="95" t="s">
        <v>16</v>
      </c>
      <c r="H22" s="95" t="s">
        <v>16</v>
      </c>
      <c r="I22" s="95" t="s">
        <v>16</v>
      </c>
      <c r="J22" s="95">
        <v>45286585000</v>
      </c>
      <c r="K22" s="95" t="s">
        <v>28</v>
      </c>
      <c r="L22" s="21">
        <v>425000</v>
      </c>
      <c r="M22" s="107">
        <v>42736</v>
      </c>
      <c r="N22" s="107">
        <v>43070</v>
      </c>
      <c r="O22" s="95" t="s">
        <v>25</v>
      </c>
      <c r="P22" s="95" t="s">
        <v>17</v>
      </c>
      <c r="Q22" s="33"/>
      <c r="R22" s="32"/>
      <c r="S22" s="34"/>
    </row>
    <row r="23" spans="1:19" ht="38.25" x14ac:dyDescent="0.2">
      <c r="A23" s="131">
        <f t="shared" si="0"/>
        <v>6</v>
      </c>
      <c r="B23" s="28">
        <v>87</v>
      </c>
      <c r="C23" s="95" t="s">
        <v>104</v>
      </c>
      <c r="D23" s="95" t="s">
        <v>104</v>
      </c>
      <c r="E23" s="48" t="s">
        <v>176</v>
      </c>
      <c r="F23" s="95" t="s">
        <v>15</v>
      </c>
      <c r="G23" s="95" t="s">
        <v>16</v>
      </c>
      <c r="H23" s="95" t="s">
        <v>16</v>
      </c>
      <c r="I23" s="95" t="s">
        <v>16</v>
      </c>
      <c r="J23" s="95">
        <v>45286585000</v>
      </c>
      <c r="K23" s="95" t="s">
        <v>28</v>
      </c>
      <c r="L23" s="21">
        <v>425000</v>
      </c>
      <c r="M23" s="107">
        <v>42736</v>
      </c>
      <c r="N23" s="107">
        <v>43070</v>
      </c>
      <c r="O23" s="95" t="s">
        <v>25</v>
      </c>
      <c r="P23" s="95" t="s">
        <v>17</v>
      </c>
      <c r="Q23" s="33"/>
      <c r="R23" s="32"/>
      <c r="S23" s="34"/>
    </row>
    <row r="24" spans="1:19" ht="76.5" x14ac:dyDescent="0.2">
      <c r="A24" s="131">
        <f t="shared" si="0"/>
        <v>7</v>
      </c>
      <c r="B24" s="28">
        <v>88</v>
      </c>
      <c r="C24" s="95" t="s">
        <v>35</v>
      </c>
      <c r="D24" s="95" t="s">
        <v>35</v>
      </c>
      <c r="E24" s="48" t="s">
        <v>175</v>
      </c>
      <c r="F24" s="95" t="s">
        <v>15</v>
      </c>
      <c r="G24" s="95" t="s">
        <v>16</v>
      </c>
      <c r="H24" s="95" t="s">
        <v>16</v>
      </c>
      <c r="I24" s="95" t="s">
        <v>16</v>
      </c>
      <c r="J24" s="95">
        <v>45286585000</v>
      </c>
      <c r="K24" s="95" t="s">
        <v>28</v>
      </c>
      <c r="L24" s="21">
        <v>1596000</v>
      </c>
      <c r="M24" s="107">
        <v>42736</v>
      </c>
      <c r="N24" s="107">
        <v>43070</v>
      </c>
      <c r="O24" s="95" t="s">
        <v>25</v>
      </c>
      <c r="P24" s="95" t="s">
        <v>17</v>
      </c>
      <c r="Q24" s="33"/>
      <c r="R24" s="32"/>
      <c r="S24" s="34"/>
    </row>
    <row r="25" spans="1:19" ht="38.25" x14ac:dyDescent="0.2">
      <c r="A25" s="131">
        <f t="shared" si="0"/>
        <v>8</v>
      </c>
      <c r="B25" s="28">
        <v>11</v>
      </c>
      <c r="C25" s="95" t="s">
        <v>105</v>
      </c>
      <c r="D25" s="95" t="s">
        <v>106</v>
      </c>
      <c r="E25" s="48" t="s">
        <v>111</v>
      </c>
      <c r="F25" s="95" t="s">
        <v>15</v>
      </c>
      <c r="G25" s="95" t="s">
        <v>16</v>
      </c>
      <c r="H25" s="95" t="s">
        <v>16</v>
      </c>
      <c r="I25" s="95" t="s">
        <v>16</v>
      </c>
      <c r="J25" s="95">
        <v>45286585010</v>
      </c>
      <c r="K25" s="95" t="s">
        <v>112</v>
      </c>
      <c r="L25" s="21">
        <v>440000</v>
      </c>
      <c r="M25" s="107">
        <v>42767</v>
      </c>
      <c r="N25" s="107">
        <v>43070</v>
      </c>
      <c r="O25" s="95" t="s">
        <v>25</v>
      </c>
      <c r="P25" s="95" t="s">
        <v>17</v>
      </c>
      <c r="Q25" s="33"/>
      <c r="R25" s="32"/>
      <c r="S25" s="34"/>
    </row>
    <row r="26" spans="1:19" ht="38.25" x14ac:dyDescent="0.2">
      <c r="A26" s="131">
        <f t="shared" si="0"/>
        <v>9</v>
      </c>
      <c r="B26" s="28">
        <v>14</v>
      </c>
      <c r="C26" s="95" t="s">
        <v>105</v>
      </c>
      <c r="D26" s="95" t="s">
        <v>106</v>
      </c>
      <c r="E26" s="20" t="s">
        <v>102</v>
      </c>
      <c r="F26" s="95" t="s">
        <v>15</v>
      </c>
      <c r="G26" s="95" t="s">
        <v>16</v>
      </c>
      <c r="H26" s="95" t="s">
        <v>16</v>
      </c>
      <c r="I26" s="95" t="s">
        <v>16</v>
      </c>
      <c r="J26" s="95">
        <v>45286585000</v>
      </c>
      <c r="K26" s="95" t="s">
        <v>28</v>
      </c>
      <c r="L26" s="21">
        <v>2400000</v>
      </c>
      <c r="M26" s="107">
        <v>42767</v>
      </c>
      <c r="N26" s="107">
        <v>43070</v>
      </c>
      <c r="O26" s="95" t="s">
        <v>25</v>
      </c>
      <c r="P26" s="95" t="s">
        <v>17</v>
      </c>
      <c r="Q26" s="134" t="s">
        <v>240</v>
      </c>
      <c r="R26" s="33" t="s">
        <v>254</v>
      </c>
      <c r="S26" s="34"/>
    </row>
    <row r="27" spans="1:19" ht="38.25" x14ac:dyDescent="0.2">
      <c r="A27" s="131">
        <f t="shared" si="0"/>
        <v>10</v>
      </c>
      <c r="B27" s="28">
        <v>15</v>
      </c>
      <c r="C27" s="95" t="s">
        <v>105</v>
      </c>
      <c r="D27" s="95" t="s">
        <v>105</v>
      </c>
      <c r="E27" s="20" t="s">
        <v>102</v>
      </c>
      <c r="F27" s="95" t="s">
        <v>15</v>
      </c>
      <c r="G27" s="95" t="s">
        <v>16</v>
      </c>
      <c r="H27" s="95" t="s">
        <v>16</v>
      </c>
      <c r="I27" s="95" t="s">
        <v>16</v>
      </c>
      <c r="J27" s="95">
        <v>45286585000</v>
      </c>
      <c r="K27" s="95" t="s">
        <v>28</v>
      </c>
      <c r="L27" s="21">
        <v>240000</v>
      </c>
      <c r="M27" s="107">
        <v>42767</v>
      </c>
      <c r="N27" s="107">
        <v>43070</v>
      </c>
      <c r="O27" s="95" t="s">
        <v>25</v>
      </c>
      <c r="P27" s="95" t="s">
        <v>17</v>
      </c>
      <c r="Q27" s="134" t="s">
        <v>240</v>
      </c>
      <c r="R27" s="33" t="s">
        <v>254</v>
      </c>
      <c r="S27" s="34"/>
    </row>
    <row r="28" spans="1:19" ht="25.5" x14ac:dyDescent="0.2">
      <c r="A28" s="131">
        <f t="shared" si="0"/>
        <v>11</v>
      </c>
      <c r="B28" s="28">
        <v>19</v>
      </c>
      <c r="C28" s="96" t="s">
        <v>172</v>
      </c>
      <c r="D28" s="96" t="s">
        <v>172</v>
      </c>
      <c r="E28" s="102" t="s">
        <v>171</v>
      </c>
      <c r="F28" s="96" t="s">
        <v>15</v>
      </c>
      <c r="G28" s="96" t="s">
        <v>16</v>
      </c>
      <c r="H28" s="96" t="s">
        <v>16</v>
      </c>
      <c r="I28" s="96" t="s">
        <v>16</v>
      </c>
      <c r="J28" s="96">
        <v>45286585000</v>
      </c>
      <c r="K28" s="96" t="s">
        <v>28</v>
      </c>
      <c r="L28" s="100">
        <v>230000</v>
      </c>
      <c r="M28" s="108">
        <v>42767</v>
      </c>
      <c r="N28" s="108">
        <v>43070</v>
      </c>
      <c r="O28" s="89" t="s">
        <v>24</v>
      </c>
      <c r="P28" s="95" t="s">
        <v>18</v>
      </c>
      <c r="Q28" s="134" t="s">
        <v>253</v>
      </c>
      <c r="R28" s="33" t="s">
        <v>255</v>
      </c>
      <c r="S28" s="32"/>
    </row>
    <row r="29" spans="1:19" ht="38.25" x14ac:dyDescent="0.2">
      <c r="A29" s="131">
        <f t="shared" si="0"/>
        <v>12</v>
      </c>
      <c r="B29" s="28">
        <v>17</v>
      </c>
      <c r="C29" s="95" t="s">
        <v>145</v>
      </c>
      <c r="D29" s="95" t="s">
        <v>104</v>
      </c>
      <c r="E29" s="20" t="s">
        <v>178</v>
      </c>
      <c r="F29" s="95" t="s">
        <v>15</v>
      </c>
      <c r="G29" s="95" t="s">
        <v>16</v>
      </c>
      <c r="H29" s="95" t="s">
        <v>16</v>
      </c>
      <c r="I29" s="95" t="s">
        <v>16</v>
      </c>
      <c r="J29" s="95">
        <v>45286585000</v>
      </c>
      <c r="K29" s="95" t="s">
        <v>28</v>
      </c>
      <c r="L29" s="21">
        <v>240000</v>
      </c>
      <c r="M29" s="107">
        <v>42767</v>
      </c>
      <c r="N29" s="107">
        <v>43070</v>
      </c>
      <c r="O29" s="95" t="s">
        <v>25</v>
      </c>
      <c r="P29" s="95" t="s">
        <v>17</v>
      </c>
      <c r="Q29" s="33"/>
      <c r="R29" s="32"/>
      <c r="S29" s="34"/>
    </row>
    <row r="30" spans="1:19" ht="63.75" x14ac:dyDescent="0.2">
      <c r="A30" s="131">
        <f t="shared" si="0"/>
        <v>13</v>
      </c>
      <c r="B30" s="28">
        <v>89</v>
      </c>
      <c r="C30" s="95" t="s">
        <v>35</v>
      </c>
      <c r="D30" s="95" t="s">
        <v>35</v>
      </c>
      <c r="E30" s="48" t="s">
        <v>186</v>
      </c>
      <c r="F30" s="95" t="s">
        <v>15</v>
      </c>
      <c r="G30" s="95" t="s">
        <v>16</v>
      </c>
      <c r="H30" s="95" t="s">
        <v>16</v>
      </c>
      <c r="I30" s="95" t="s">
        <v>16</v>
      </c>
      <c r="J30" s="95">
        <v>45286585000</v>
      </c>
      <c r="K30" s="95" t="s">
        <v>28</v>
      </c>
      <c r="L30" s="21">
        <v>564000</v>
      </c>
      <c r="M30" s="107">
        <v>42767</v>
      </c>
      <c r="N30" s="107">
        <v>43070</v>
      </c>
      <c r="O30" s="95" t="s">
        <v>25</v>
      </c>
      <c r="P30" s="95" t="s">
        <v>17</v>
      </c>
      <c r="Q30" s="33"/>
      <c r="R30" s="32"/>
      <c r="S30" s="34"/>
    </row>
    <row r="31" spans="1:19" ht="76.5" x14ac:dyDescent="0.2">
      <c r="A31" s="131">
        <f t="shared" si="0"/>
        <v>14</v>
      </c>
      <c r="B31" s="27">
        <v>96</v>
      </c>
      <c r="C31" s="109" t="s">
        <v>35</v>
      </c>
      <c r="D31" s="109" t="s">
        <v>35</v>
      </c>
      <c r="E31" s="87" t="s">
        <v>246</v>
      </c>
      <c r="F31" s="112" t="s">
        <v>20</v>
      </c>
      <c r="G31" s="112" t="s">
        <v>16</v>
      </c>
      <c r="H31" s="112" t="s">
        <v>16</v>
      </c>
      <c r="I31" s="112" t="s">
        <v>16</v>
      </c>
      <c r="J31" s="112">
        <v>45286585010</v>
      </c>
      <c r="K31" s="112" t="s">
        <v>28</v>
      </c>
      <c r="L31" s="113">
        <v>3200000</v>
      </c>
      <c r="M31" s="108">
        <v>42795</v>
      </c>
      <c r="N31" s="108">
        <v>43070</v>
      </c>
      <c r="O31" s="96" t="s">
        <v>25</v>
      </c>
      <c r="P31" s="95" t="s">
        <v>17</v>
      </c>
      <c r="Q31" s="33"/>
      <c r="R31" s="32"/>
      <c r="S31" s="34"/>
    </row>
    <row r="32" spans="1:19" ht="76.5" x14ac:dyDescent="0.2">
      <c r="A32" s="131">
        <f t="shared" si="0"/>
        <v>15</v>
      </c>
      <c r="B32" s="27">
        <v>104</v>
      </c>
      <c r="C32" s="109" t="s">
        <v>35</v>
      </c>
      <c r="D32" s="109" t="s">
        <v>35</v>
      </c>
      <c r="E32" s="87" t="s">
        <v>246</v>
      </c>
      <c r="F32" s="112" t="s">
        <v>20</v>
      </c>
      <c r="G32" s="112" t="s">
        <v>16</v>
      </c>
      <c r="H32" s="112" t="s">
        <v>16</v>
      </c>
      <c r="I32" s="112" t="s">
        <v>16</v>
      </c>
      <c r="J32" s="112">
        <v>45286585010</v>
      </c>
      <c r="K32" s="112" t="s">
        <v>28</v>
      </c>
      <c r="L32" s="113">
        <v>1607931.25</v>
      </c>
      <c r="M32" s="108">
        <v>42795</v>
      </c>
      <c r="N32" s="108">
        <v>43070</v>
      </c>
      <c r="O32" s="96" t="s">
        <v>25</v>
      </c>
      <c r="P32" s="95" t="s">
        <v>17</v>
      </c>
      <c r="Q32" s="33"/>
      <c r="R32" s="32"/>
    </row>
    <row r="33" spans="1:20" ht="63.75" x14ac:dyDescent="0.2">
      <c r="A33" s="131">
        <f t="shared" si="0"/>
        <v>16</v>
      </c>
      <c r="B33" s="28">
        <v>90</v>
      </c>
      <c r="C33" s="95" t="s">
        <v>35</v>
      </c>
      <c r="D33" s="95" t="s">
        <v>35</v>
      </c>
      <c r="E33" s="48" t="s">
        <v>186</v>
      </c>
      <c r="F33" s="95" t="s">
        <v>15</v>
      </c>
      <c r="G33" s="95" t="s">
        <v>16</v>
      </c>
      <c r="H33" s="95" t="s">
        <v>16</v>
      </c>
      <c r="I33" s="95" t="s">
        <v>16</v>
      </c>
      <c r="J33" s="95">
        <v>45286585000</v>
      </c>
      <c r="K33" s="95" t="s">
        <v>28</v>
      </c>
      <c r="L33" s="21">
        <v>1942643.03</v>
      </c>
      <c r="M33" s="107">
        <v>42795</v>
      </c>
      <c r="N33" s="107">
        <v>43070</v>
      </c>
      <c r="O33" s="95" t="s">
        <v>25</v>
      </c>
      <c r="P33" s="95" t="s">
        <v>17</v>
      </c>
      <c r="Q33" s="33"/>
      <c r="R33" s="32"/>
      <c r="T33" s="30"/>
    </row>
    <row r="34" spans="1:20" ht="38.25" x14ac:dyDescent="0.2">
      <c r="A34" s="131">
        <f t="shared" si="0"/>
        <v>17</v>
      </c>
      <c r="B34" s="28">
        <v>115</v>
      </c>
      <c r="C34" s="95" t="s">
        <v>145</v>
      </c>
      <c r="D34" s="95" t="s">
        <v>104</v>
      </c>
      <c r="E34" s="48" t="s">
        <v>196</v>
      </c>
      <c r="F34" s="95" t="s">
        <v>15</v>
      </c>
      <c r="G34" s="95" t="s">
        <v>16</v>
      </c>
      <c r="H34" s="95" t="s">
        <v>16</v>
      </c>
      <c r="I34" s="95" t="s">
        <v>16</v>
      </c>
      <c r="J34" s="95">
        <v>45286585000</v>
      </c>
      <c r="K34" s="95" t="s">
        <v>28</v>
      </c>
      <c r="L34" s="21">
        <v>2000000</v>
      </c>
      <c r="M34" s="107">
        <v>42795</v>
      </c>
      <c r="N34" s="107">
        <v>43160</v>
      </c>
      <c r="O34" s="95" t="s">
        <v>25</v>
      </c>
      <c r="P34" s="95" t="s">
        <v>17</v>
      </c>
      <c r="Q34" s="33"/>
      <c r="R34" s="32"/>
    </row>
    <row r="35" spans="1:20" ht="76.5" x14ac:dyDescent="0.2">
      <c r="A35" s="131">
        <f t="shared" si="0"/>
        <v>18</v>
      </c>
      <c r="B35" s="28">
        <v>91</v>
      </c>
      <c r="C35" s="95" t="s">
        <v>35</v>
      </c>
      <c r="D35" s="95" t="s">
        <v>35</v>
      </c>
      <c r="E35" s="48" t="s">
        <v>175</v>
      </c>
      <c r="F35" s="95" t="s">
        <v>15</v>
      </c>
      <c r="G35" s="95" t="s">
        <v>16</v>
      </c>
      <c r="H35" s="95" t="s">
        <v>16</v>
      </c>
      <c r="I35" s="95" t="s">
        <v>16</v>
      </c>
      <c r="J35" s="95">
        <v>45286585000</v>
      </c>
      <c r="K35" s="95" t="s">
        <v>28</v>
      </c>
      <c r="L35" s="21">
        <v>6000000.1799999997</v>
      </c>
      <c r="M35" s="107">
        <v>42795</v>
      </c>
      <c r="N35" s="107">
        <v>43070</v>
      </c>
      <c r="O35" s="95" t="s">
        <v>25</v>
      </c>
      <c r="P35" s="95" t="s">
        <v>17</v>
      </c>
      <c r="Q35" s="33"/>
      <c r="R35" s="32"/>
    </row>
    <row r="36" spans="1:20" ht="76.5" x14ac:dyDescent="0.2">
      <c r="A36" s="131">
        <f t="shared" si="0"/>
        <v>19</v>
      </c>
      <c r="B36" s="28">
        <v>92</v>
      </c>
      <c r="C36" s="95" t="s">
        <v>35</v>
      </c>
      <c r="D36" s="95" t="s">
        <v>35</v>
      </c>
      <c r="E36" s="48" t="s">
        <v>175</v>
      </c>
      <c r="F36" s="95" t="s">
        <v>15</v>
      </c>
      <c r="G36" s="95" t="s">
        <v>16</v>
      </c>
      <c r="H36" s="95" t="s">
        <v>16</v>
      </c>
      <c r="I36" s="95" t="s">
        <v>16</v>
      </c>
      <c r="J36" s="95">
        <v>45286585000</v>
      </c>
      <c r="K36" s="95" t="s">
        <v>28</v>
      </c>
      <c r="L36" s="21">
        <f>3500000+3200000</f>
        <v>6700000</v>
      </c>
      <c r="M36" s="107">
        <v>42795</v>
      </c>
      <c r="N36" s="107">
        <v>43070</v>
      </c>
      <c r="O36" s="95" t="s">
        <v>25</v>
      </c>
      <c r="P36" s="95" t="s">
        <v>17</v>
      </c>
      <c r="Q36" s="33"/>
      <c r="R36" s="32"/>
      <c r="S36" s="34"/>
    </row>
    <row r="37" spans="1:20" ht="76.5" x14ac:dyDescent="0.2">
      <c r="A37" s="131">
        <f t="shared" si="0"/>
        <v>20</v>
      </c>
      <c r="B37" s="28">
        <v>93</v>
      </c>
      <c r="C37" s="95" t="s">
        <v>35</v>
      </c>
      <c r="D37" s="95" t="s">
        <v>35</v>
      </c>
      <c r="E37" s="48" t="s">
        <v>175</v>
      </c>
      <c r="F37" s="95" t="s">
        <v>15</v>
      </c>
      <c r="G37" s="95" t="s">
        <v>16</v>
      </c>
      <c r="H37" s="95" t="s">
        <v>16</v>
      </c>
      <c r="I37" s="95" t="s">
        <v>16</v>
      </c>
      <c r="J37" s="95">
        <v>45286585000</v>
      </c>
      <c r="K37" s="95" t="s">
        <v>28</v>
      </c>
      <c r="L37" s="21">
        <v>605000</v>
      </c>
      <c r="M37" s="107">
        <v>42795</v>
      </c>
      <c r="N37" s="107">
        <v>43070</v>
      </c>
      <c r="O37" s="95" t="s">
        <v>25</v>
      </c>
      <c r="P37" s="95" t="s">
        <v>17</v>
      </c>
      <c r="Q37" s="33"/>
      <c r="R37" s="32"/>
      <c r="S37" s="34"/>
    </row>
    <row r="38" spans="1:20" ht="76.5" x14ac:dyDescent="0.2">
      <c r="A38" s="131">
        <f t="shared" si="0"/>
        <v>21</v>
      </c>
      <c r="B38" s="28">
        <v>97</v>
      </c>
      <c r="C38" s="95" t="s">
        <v>35</v>
      </c>
      <c r="D38" s="95" t="s">
        <v>35</v>
      </c>
      <c r="E38" s="48" t="s">
        <v>175</v>
      </c>
      <c r="F38" s="95" t="s">
        <v>15</v>
      </c>
      <c r="G38" s="95" t="s">
        <v>16</v>
      </c>
      <c r="H38" s="95" t="s">
        <v>16</v>
      </c>
      <c r="I38" s="95" t="s">
        <v>16</v>
      </c>
      <c r="J38" s="95">
        <v>45286585000</v>
      </c>
      <c r="K38" s="95" t="s">
        <v>28</v>
      </c>
      <c r="L38" s="21">
        <v>696300</v>
      </c>
      <c r="M38" s="107">
        <v>42795</v>
      </c>
      <c r="N38" s="107">
        <v>43070</v>
      </c>
      <c r="O38" s="95" t="s">
        <v>25</v>
      </c>
      <c r="P38" s="95" t="s">
        <v>17</v>
      </c>
      <c r="Q38" s="33"/>
      <c r="R38" s="32"/>
    </row>
    <row r="39" spans="1:20" ht="63.75" x14ac:dyDescent="0.2">
      <c r="A39" s="131">
        <f t="shared" si="0"/>
        <v>22</v>
      </c>
      <c r="B39" s="28">
        <v>99</v>
      </c>
      <c r="C39" s="95" t="s">
        <v>35</v>
      </c>
      <c r="D39" s="95" t="s">
        <v>35</v>
      </c>
      <c r="E39" s="48" t="s">
        <v>186</v>
      </c>
      <c r="F39" s="95" t="s">
        <v>15</v>
      </c>
      <c r="G39" s="95" t="s">
        <v>16</v>
      </c>
      <c r="H39" s="95" t="s">
        <v>16</v>
      </c>
      <c r="I39" s="95" t="s">
        <v>16</v>
      </c>
      <c r="J39" s="95">
        <v>45286585000</v>
      </c>
      <c r="K39" s="95" t="s">
        <v>28</v>
      </c>
      <c r="L39" s="21">
        <v>1241446.33</v>
      </c>
      <c r="M39" s="107">
        <v>42795</v>
      </c>
      <c r="N39" s="107">
        <v>43070</v>
      </c>
      <c r="O39" s="95" t="s">
        <v>25</v>
      </c>
      <c r="P39" s="95" t="s">
        <v>17</v>
      </c>
      <c r="Q39" s="33"/>
      <c r="R39" s="32"/>
    </row>
    <row r="40" spans="1:20" ht="63.75" x14ac:dyDescent="0.2">
      <c r="A40" s="131">
        <f t="shared" si="0"/>
        <v>23</v>
      </c>
      <c r="B40" s="28">
        <v>101</v>
      </c>
      <c r="C40" s="95" t="s">
        <v>35</v>
      </c>
      <c r="D40" s="95" t="s">
        <v>35</v>
      </c>
      <c r="E40" s="48" t="s">
        <v>186</v>
      </c>
      <c r="F40" s="95" t="s">
        <v>15</v>
      </c>
      <c r="G40" s="95" t="s">
        <v>16</v>
      </c>
      <c r="H40" s="95" t="s">
        <v>16</v>
      </c>
      <c r="I40" s="95" t="s">
        <v>16</v>
      </c>
      <c r="J40" s="95">
        <v>45286585000</v>
      </c>
      <c r="K40" s="95" t="s">
        <v>28</v>
      </c>
      <c r="L40" s="21">
        <v>10106522.539999999</v>
      </c>
      <c r="M40" s="107">
        <v>42795</v>
      </c>
      <c r="N40" s="107">
        <v>43070</v>
      </c>
      <c r="O40" s="95" t="s">
        <v>25</v>
      </c>
      <c r="P40" s="95" t="s">
        <v>17</v>
      </c>
      <c r="Q40" s="33"/>
      <c r="R40" s="32"/>
    </row>
    <row r="41" spans="1:20" ht="63.75" x14ac:dyDescent="0.2">
      <c r="A41" s="131">
        <f t="shared" si="0"/>
        <v>24</v>
      </c>
      <c r="B41" s="28">
        <v>102</v>
      </c>
      <c r="C41" s="95" t="s">
        <v>35</v>
      </c>
      <c r="D41" s="95" t="s">
        <v>35</v>
      </c>
      <c r="E41" s="48" t="s">
        <v>186</v>
      </c>
      <c r="F41" s="95" t="s">
        <v>15</v>
      </c>
      <c r="G41" s="95" t="s">
        <v>16</v>
      </c>
      <c r="H41" s="95" t="s">
        <v>16</v>
      </c>
      <c r="I41" s="95" t="s">
        <v>16</v>
      </c>
      <c r="J41" s="95">
        <v>45286585000</v>
      </c>
      <c r="K41" s="95" t="s">
        <v>28</v>
      </c>
      <c r="L41" s="21">
        <v>635250</v>
      </c>
      <c r="M41" s="107">
        <v>42795</v>
      </c>
      <c r="N41" s="107">
        <v>43070</v>
      </c>
      <c r="O41" s="95" t="s">
        <v>25</v>
      </c>
      <c r="P41" s="95" t="s">
        <v>17</v>
      </c>
      <c r="Q41" s="33"/>
      <c r="R41" s="32"/>
    </row>
    <row r="42" spans="1:20" ht="63.75" x14ac:dyDescent="0.2">
      <c r="A42" s="131">
        <f t="shared" si="0"/>
        <v>25</v>
      </c>
      <c r="B42" s="28">
        <v>103</v>
      </c>
      <c r="C42" s="95" t="s">
        <v>35</v>
      </c>
      <c r="D42" s="95" t="s">
        <v>35</v>
      </c>
      <c r="E42" s="48" t="s">
        <v>186</v>
      </c>
      <c r="F42" s="95" t="s">
        <v>15</v>
      </c>
      <c r="G42" s="95" t="s">
        <v>16</v>
      </c>
      <c r="H42" s="95" t="s">
        <v>16</v>
      </c>
      <c r="I42" s="95" t="s">
        <v>16</v>
      </c>
      <c r="J42" s="95">
        <v>45286585000</v>
      </c>
      <c r="K42" s="95" t="s">
        <v>28</v>
      </c>
      <c r="L42" s="21">
        <v>412500</v>
      </c>
      <c r="M42" s="107">
        <v>42795</v>
      </c>
      <c r="N42" s="107">
        <v>43070</v>
      </c>
      <c r="O42" s="95" t="s">
        <v>25</v>
      </c>
      <c r="P42" s="95" t="s">
        <v>17</v>
      </c>
      <c r="Q42" s="33"/>
      <c r="R42" s="32"/>
    </row>
    <row r="43" spans="1:20" ht="76.5" x14ac:dyDescent="0.2">
      <c r="A43" s="131">
        <f t="shared" si="0"/>
        <v>26</v>
      </c>
      <c r="B43" s="28">
        <v>109</v>
      </c>
      <c r="C43" s="95" t="s">
        <v>35</v>
      </c>
      <c r="D43" s="95" t="s">
        <v>35</v>
      </c>
      <c r="E43" s="48" t="s">
        <v>175</v>
      </c>
      <c r="F43" s="95" t="s">
        <v>15</v>
      </c>
      <c r="G43" s="95" t="s">
        <v>16</v>
      </c>
      <c r="H43" s="95" t="s">
        <v>16</v>
      </c>
      <c r="I43" s="95" t="s">
        <v>16</v>
      </c>
      <c r="J43" s="95">
        <v>45286585000</v>
      </c>
      <c r="K43" s="95" t="s">
        <v>28</v>
      </c>
      <c r="L43" s="21">
        <f>1607931.25+3299162.94</f>
        <v>4907094.1899999995</v>
      </c>
      <c r="M43" s="107">
        <v>42795</v>
      </c>
      <c r="N43" s="107">
        <v>43070</v>
      </c>
      <c r="O43" s="95" t="s">
        <v>25</v>
      </c>
      <c r="P43" s="95" t="s">
        <v>17</v>
      </c>
      <c r="Q43" s="33"/>
      <c r="R43" s="32"/>
    </row>
    <row r="44" spans="1:20" ht="76.5" x14ac:dyDescent="0.2">
      <c r="A44" s="131">
        <f t="shared" si="0"/>
        <v>27</v>
      </c>
      <c r="B44" s="28">
        <v>105</v>
      </c>
      <c r="C44" s="95" t="s">
        <v>35</v>
      </c>
      <c r="D44" s="95" t="s">
        <v>35</v>
      </c>
      <c r="E44" s="48" t="s">
        <v>175</v>
      </c>
      <c r="F44" s="95" t="s">
        <v>15</v>
      </c>
      <c r="G44" s="95" t="s">
        <v>16</v>
      </c>
      <c r="H44" s="95" t="s">
        <v>16</v>
      </c>
      <c r="I44" s="95" t="s">
        <v>16</v>
      </c>
      <c r="J44" s="95">
        <v>45286585000</v>
      </c>
      <c r="K44" s="95" t="s">
        <v>28</v>
      </c>
      <c r="L44" s="21">
        <v>11152078.65</v>
      </c>
      <c r="M44" s="107">
        <v>42795</v>
      </c>
      <c r="N44" s="107">
        <v>43070</v>
      </c>
      <c r="O44" s="95" t="s">
        <v>25</v>
      </c>
      <c r="P44" s="95" t="s">
        <v>17</v>
      </c>
      <c r="Q44" s="33"/>
      <c r="R44" s="32"/>
    </row>
    <row r="45" spans="1:20" ht="63.75" x14ac:dyDescent="0.2">
      <c r="A45" s="131">
        <f t="shared" si="0"/>
        <v>28</v>
      </c>
      <c r="B45" s="28">
        <v>110</v>
      </c>
      <c r="C45" s="95" t="s">
        <v>35</v>
      </c>
      <c r="D45" s="95" t="s">
        <v>35</v>
      </c>
      <c r="E45" s="48" t="s">
        <v>186</v>
      </c>
      <c r="F45" s="95" t="s">
        <v>15</v>
      </c>
      <c r="G45" s="95" t="s">
        <v>16</v>
      </c>
      <c r="H45" s="95" t="s">
        <v>16</v>
      </c>
      <c r="I45" s="95" t="s">
        <v>16</v>
      </c>
      <c r="J45" s="95">
        <v>45286585000</v>
      </c>
      <c r="K45" s="95" t="s">
        <v>28</v>
      </c>
      <c r="L45" s="21">
        <v>6500000</v>
      </c>
      <c r="M45" s="107">
        <v>42795</v>
      </c>
      <c r="N45" s="107">
        <v>43070</v>
      </c>
      <c r="O45" s="95" t="s">
        <v>25</v>
      </c>
      <c r="P45" s="95" t="s">
        <v>17</v>
      </c>
      <c r="Q45" s="33"/>
      <c r="R45" s="32"/>
    </row>
    <row r="46" spans="1:20" ht="63.75" x14ac:dyDescent="0.2">
      <c r="A46" s="131">
        <f t="shared" si="0"/>
        <v>29</v>
      </c>
      <c r="B46" s="28">
        <v>111</v>
      </c>
      <c r="C46" s="95" t="s">
        <v>35</v>
      </c>
      <c r="D46" s="95" t="s">
        <v>35</v>
      </c>
      <c r="E46" s="48" t="s">
        <v>186</v>
      </c>
      <c r="F46" s="95" t="s">
        <v>15</v>
      </c>
      <c r="G46" s="95" t="s">
        <v>16</v>
      </c>
      <c r="H46" s="95" t="s">
        <v>16</v>
      </c>
      <c r="I46" s="95" t="s">
        <v>16</v>
      </c>
      <c r="J46" s="95">
        <v>45286585000</v>
      </c>
      <c r="K46" s="95" t="s">
        <v>28</v>
      </c>
      <c r="L46" s="21">
        <v>10000000</v>
      </c>
      <c r="M46" s="107">
        <v>42795</v>
      </c>
      <c r="N46" s="107">
        <v>43070</v>
      </c>
      <c r="O46" s="95" t="s">
        <v>25</v>
      </c>
      <c r="P46" s="95" t="s">
        <v>17</v>
      </c>
      <c r="Q46" s="33"/>
      <c r="R46" s="32"/>
    </row>
    <row r="47" spans="1:20" ht="76.5" x14ac:dyDescent="0.2">
      <c r="A47" s="131">
        <f t="shared" si="0"/>
        <v>30</v>
      </c>
      <c r="B47" s="28">
        <v>122</v>
      </c>
      <c r="C47" s="95" t="s">
        <v>35</v>
      </c>
      <c r="D47" s="95" t="s">
        <v>35</v>
      </c>
      <c r="E47" s="48" t="s">
        <v>175</v>
      </c>
      <c r="F47" s="95" t="s">
        <v>15</v>
      </c>
      <c r="G47" s="95" t="s">
        <v>16</v>
      </c>
      <c r="H47" s="95" t="s">
        <v>16</v>
      </c>
      <c r="I47" s="95" t="s">
        <v>16</v>
      </c>
      <c r="J47" s="95">
        <v>45286585000</v>
      </c>
      <c r="K47" s="95" t="s">
        <v>28</v>
      </c>
      <c r="L47" s="21">
        <v>2000000</v>
      </c>
      <c r="M47" s="107">
        <v>42795</v>
      </c>
      <c r="N47" s="107">
        <v>43070</v>
      </c>
      <c r="O47" s="95" t="s">
        <v>25</v>
      </c>
      <c r="P47" s="95" t="s">
        <v>17</v>
      </c>
      <c r="Q47" s="33"/>
      <c r="R47" s="32"/>
    </row>
    <row r="48" spans="1:20" ht="76.5" x14ac:dyDescent="0.2">
      <c r="A48" s="131">
        <f t="shared" si="0"/>
        <v>31</v>
      </c>
      <c r="B48" s="28">
        <v>113</v>
      </c>
      <c r="C48" s="95" t="s">
        <v>35</v>
      </c>
      <c r="D48" s="95" t="s">
        <v>35</v>
      </c>
      <c r="E48" s="48" t="s">
        <v>175</v>
      </c>
      <c r="F48" s="95" t="s">
        <v>15</v>
      </c>
      <c r="G48" s="95" t="s">
        <v>16</v>
      </c>
      <c r="H48" s="95" t="s">
        <v>16</v>
      </c>
      <c r="I48" s="95" t="s">
        <v>16</v>
      </c>
      <c r="J48" s="95">
        <v>45286585000</v>
      </c>
      <c r="K48" s="95" t="s">
        <v>28</v>
      </c>
      <c r="L48" s="21">
        <v>18012862.640000001</v>
      </c>
      <c r="M48" s="107">
        <v>42795</v>
      </c>
      <c r="N48" s="107">
        <v>43070</v>
      </c>
      <c r="O48" s="95" t="s">
        <v>25</v>
      </c>
      <c r="P48" s="95" t="s">
        <v>17</v>
      </c>
      <c r="Q48" s="33"/>
      <c r="R48" s="32"/>
    </row>
    <row r="49" spans="1:19" ht="63.75" x14ac:dyDescent="0.2">
      <c r="A49" s="131">
        <f t="shared" si="0"/>
        <v>32</v>
      </c>
      <c r="B49" s="28">
        <v>114</v>
      </c>
      <c r="C49" s="95" t="s">
        <v>35</v>
      </c>
      <c r="D49" s="95" t="s">
        <v>35</v>
      </c>
      <c r="E49" s="48" t="s">
        <v>186</v>
      </c>
      <c r="F49" s="95" t="s">
        <v>15</v>
      </c>
      <c r="G49" s="95" t="s">
        <v>16</v>
      </c>
      <c r="H49" s="95" t="s">
        <v>16</v>
      </c>
      <c r="I49" s="95" t="s">
        <v>16</v>
      </c>
      <c r="J49" s="95">
        <v>45286585000</v>
      </c>
      <c r="K49" s="95" t="s">
        <v>28</v>
      </c>
      <c r="L49" s="21">
        <v>850000</v>
      </c>
      <c r="M49" s="107">
        <v>42795</v>
      </c>
      <c r="N49" s="107">
        <v>43070</v>
      </c>
      <c r="O49" s="95" t="s">
        <v>25</v>
      </c>
      <c r="P49" s="95" t="s">
        <v>17</v>
      </c>
      <c r="Q49" s="33"/>
      <c r="R49" s="32"/>
    </row>
    <row r="50" spans="1:19" ht="76.5" x14ac:dyDescent="0.2">
      <c r="A50" s="131">
        <f t="shared" si="0"/>
        <v>33</v>
      </c>
      <c r="B50" s="28">
        <v>94</v>
      </c>
      <c r="C50" s="95" t="s">
        <v>35</v>
      </c>
      <c r="D50" s="95" t="s">
        <v>35</v>
      </c>
      <c r="E50" s="48" t="s">
        <v>175</v>
      </c>
      <c r="F50" s="95" t="s">
        <v>15</v>
      </c>
      <c r="G50" s="95" t="s">
        <v>16</v>
      </c>
      <c r="H50" s="95" t="s">
        <v>16</v>
      </c>
      <c r="I50" s="95" t="s">
        <v>16</v>
      </c>
      <c r="J50" s="95">
        <v>45286585000</v>
      </c>
      <c r="K50" s="95" t="s">
        <v>28</v>
      </c>
      <c r="L50" s="21">
        <v>420000</v>
      </c>
      <c r="M50" s="107">
        <v>42795</v>
      </c>
      <c r="N50" s="107">
        <v>42917</v>
      </c>
      <c r="O50" s="95" t="s">
        <v>25</v>
      </c>
      <c r="P50" s="95" t="s">
        <v>17</v>
      </c>
      <c r="Q50" s="33"/>
      <c r="R50" s="32"/>
      <c r="S50" s="34"/>
    </row>
    <row r="51" spans="1:19" x14ac:dyDescent="0.2">
      <c r="A51" s="62"/>
      <c r="B51" s="195" t="s">
        <v>239</v>
      </c>
      <c r="C51" s="196"/>
      <c r="D51" s="197"/>
      <c r="E51" s="61">
        <f>SUM(L18)+SUM(L29:L30)+SUM(L33:L50)+SUM(L20:L27)</f>
        <v>94707700.560000002</v>
      </c>
      <c r="F51" s="62"/>
      <c r="G51" s="62"/>
      <c r="H51" s="62"/>
      <c r="I51" s="62"/>
      <c r="J51" s="62"/>
      <c r="K51" s="62"/>
      <c r="L51" s="62"/>
      <c r="M51" s="62"/>
      <c r="N51" s="62"/>
      <c r="O51" s="62"/>
      <c r="P51" s="62"/>
      <c r="Q51" s="33"/>
      <c r="R51" s="32"/>
    </row>
    <row r="52" spans="1:19" ht="12.75" customHeight="1" x14ac:dyDescent="0.2">
      <c r="A52" s="114"/>
      <c r="B52" s="115"/>
      <c r="C52" s="115"/>
      <c r="D52" s="115"/>
      <c r="E52" s="92" t="s">
        <v>113</v>
      </c>
      <c r="F52" s="115"/>
      <c r="G52" s="115"/>
      <c r="H52" s="115"/>
      <c r="I52" s="115"/>
      <c r="J52" s="115"/>
      <c r="K52" s="115"/>
      <c r="L52" s="115"/>
      <c r="M52" s="115"/>
      <c r="N52" s="115"/>
      <c r="O52" s="115"/>
      <c r="P52" s="116"/>
      <c r="Q52" s="33"/>
      <c r="R52" s="32"/>
    </row>
    <row r="53" spans="1:19" ht="38.25" x14ac:dyDescent="0.2">
      <c r="A53" s="95">
        <f>A50+1</f>
        <v>34</v>
      </c>
      <c r="B53" s="28">
        <v>20</v>
      </c>
      <c r="C53" s="95" t="s">
        <v>89</v>
      </c>
      <c r="D53" s="95" t="s">
        <v>114</v>
      </c>
      <c r="E53" s="48" t="s">
        <v>115</v>
      </c>
      <c r="F53" s="95" t="s">
        <v>15</v>
      </c>
      <c r="G53" s="95" t="s">
        <v>16</v>
      </c>
      <c r="H53" s="95" t="s">
        <v>121</v>
      </c>
      <c r="I53" s="95">
        <v>66.5</v>
      </c>
      <c r="J53" s="95">
        <v>42701000</v>
      </c>
      <c r="K53" s="95" t="s">
        <v>116</v>
      </c>
      <c r="L53" s="21">
        <v>518700</v>
      </c>
      <c r="M53" s="107">
        <v>42736</v>
      </c>
      <c r="N53" s="107">
        <v>43070</v>
      </c>
      <c r="O53" s="95" t="s">
        <v>25</v>
      </c>
      <c r="P53" s="95" t="s">
        <v>17</v>
      </c>
      <c r="Q53" s="134" t="s">
        <v>240</v>
      </c>
      <c r="R53" s="33" t="s">
        <v>256</v>
      </c>
      <c r="S53" s="34"/>
    </row>
    <row r="54" spans="1:19" x14ac:dyDescent="0.2">
      <c r="A54" s="62"/>
      <c r="B54" s="195" t="s">
        <v>238</v>
      </c>
      <c r="C54" s="196"/>
      <c r="D54" s="197"/>
      <c r="E54" s="61">
        <f>L53</f>
        <v>518700</v>
      </c>
      <c r="F54" s="62"/>
      <c r="G54" s="62"/>
      <c r="H54" s="62"/>
      <c r="I54" s="62"/>
      <c r="J54" s="74"/>
      <c r="K54" s="62"/>
      <c r="L54" s="62"/>
      <c r="M54" s="62"/>
      <c r="N54" s="62"/>
      <c r="O54" s="62"/>
      <c r="P54" s="62"/>
      <c r="Q54" s="33"/>
      <c r="R54" s="32"/>
    </row>
    <row r="55" spans="1:19" x14ac:dyDescent="0.2">
      <c r="A55" s="117"/>
      <c r="B55" s="117"/>
      <c r="C55" s="117"/>
      <c r="D55" s="117"/>
      <c r="E55" s="128" t="s">
        <v>32</v>
      </c>
      <c r="F55" s="117"/>
      <c r="G55" s="117"/>
      <c r="H55" s="117"/>
      <c r="I55" s="117"/>
      <c r="J55" s="117"/>
      <c r="K55" s="117"/>
      <c r="L55" s="117"/>
      <c r="M55" s="117"/>
      <c r="N55" s="117"/>
      <c r="O55" s="117"/>
      <c r="P55" s="117"/>
      <c r="Q55" s="33"/>
      <c r="R55" s="32"/>
    </row>
    <row r="56" spans="1:19" ht="38.25" x14ac:dyDescent="0.2">
      <c r="A56" s="95">
        <f>A53+1</f>
        <v>35</v>
      </c>
      <c r="B56" s="28">
        <v>22</v>
      </c>
      <c r="C56" s="95" t="s">
        <v>114</v>
      </c>
      <c r="D56" s="95" t="s">
        <v>114</v>
      </c>
      <c r="E56" s="48" t="s">
        <v>119</v>
      </c>
      <c r="F56" s="95" t="s">
        <v>15</v>
      </c>
      <c r="G56" s="95" t="s">
        <v>120</v>
      </c>
      <c r="H56" s="95" t="s">
        <v>121</v>
      </c>
      <c r="I56" s="95">
        <v>258.7</v>
      </c>
      <c r="J56" s="95">
        <v>32401000000</v>
      </c>
      <c r="K56" s="95" t="s">
        <v>112</v>
      </c>
      <c r="L56" s="21">
        <v>1700000</v>
      </c>
      <c r="M56" s="107">
        <v>42736</v>
      </c>
      <c r="N56" s="107">
        <v>43070</v>
      </c>
      <c r="O56" s="95" t="s">
        <v>25</v>
      </c>
      <c r="P56" s="95" t="s">
        <v>122</v>
      </c>
      <c r="Q56" s="134" t="s">
        <v>240</v>
      </c>
      <c r="R56" s="33" t="s">
        <v>256</v>
      </c>
      <c r="S56" s="34"/>
    </row>
    <row r="57" spans="1:19" ht="38.25" x14ac:dyDescent="0.2">
      <c r="A57" s="95">
        <f>A56+1</f>
        <v>36</v>
      </c>
      <c r="B57" s="28">
        <v>23</v>
      </c>
      <c r="C57" s="95" t="s">
        <v>128</v>
      </c>
      <c r="D57" s="95" t="s">
        <v>129</v>
      </c>
      <c r="E57" s="48" t="s">
        <v>127</v>
      </c>
      <c r="F57" s="95" t="s">
        <v>15</v>
      </c>
      <c r="G57" s="95">
        <v>796</v>
      </c>
      <c r="H57" s="95" t="s">
        <v>27</v>
      </c>
      <c r="I57" s="95">
        <v>1</v>
      </c>
      <c r="J57" s="95">
        <v>32401000000</v>
      </c>
      <c r="K57" s="95" t="s">
        <v>112</v>
      </c>
      <c r="L57" s="21">
        <v>420000</v>
      </c>
      <c r="M57" s="107">
        <v>42736</v>
      </c>
      <c r="N57" s="107">
        <v>43070</v>
      </c>
      <c r="O57" s="95" t="s">
        <v>25</v>
      </c>
      <c r="P57" s="95" t="s">
        <v>122</v>
      </c>
      <c r="Q57" s="134" t="s">
        <v>240</v>
      </c>
      <c r="R57" s="135" t="s">
        <v>256</v>
      </c>
      <c r="S57" s="34"/>
    </row>
    <row r="58" spans="1:19" x14ac:dyDescent="0.2">
      <c r="A58" s="77"/>
      <c r="B58" s="195" t="s">
        <v>237</v>
      </c>
      <c r="C58" s="196"/>
      <c r="D58" s="197"/>
      <c r="E58" s="61">
        <f>SUM(L56:L57)</f>
        <v>2120000</v>
      </c>
      <c r="F58" s="77"/>
      <c r="G58" s="77"/>
      <c r="H58" s="77"/>
      <c r="I58" s="77"/>
      <c r="J58" s="83"/>
      <c r="K58" s="77"/>
      <c r="L58" s="77"/>
      <c r="M58" s="84"/>
      <c r="N58" s="84"/>
      <c r="O58" s="77"/>
      <c r="P58" s="77"/>
      <c r="Q58" s="33"/>
      <c r="R58" s="32"/>
    </row>
    <row r="59" spans="1:19" x14ac:dyDescent="0.2">
      <c r="A59" s="114"/>
      <c r="B59" s="115"/>
      <c r="C59" s="115"/>
      <c r="D59" s="115"/>
      <c r="E59" s="92" t="s">
        <v>33</v>
      </c>
      <c r="F59" s="115"/>
      <c r="G59" s="115"/>
      <c r="H59" s="115"/>
      <c r="I59" s="115"/>
      <c r="J59" s="115"/>
      <c r="K59" s="115"/>
      <c r="L59" s="115"/>
      <c r="M59" s="115"/>
      <c r="N59" s="115"/>
      <c r="O59" s="115"/>
      <c r="P59" s="116"/>
      <c r="Q59" s="33"/>
      <c r="R59" s="32"/>
    </row>
    <row r="60" spans="1:19" ht="51" x14ac:dyDescent="0.2">
      <c r="A60" s="140">
        <f>A57+1</f>
        <v>37</v>
      </c>
      <c r="B60" s="28">
        <v>27</v>
      </c>
      <c r="C60" s="140" t="s">
        <v>146</v>
      </c>
      <c r="D60" s="140" t="s">
        <v>147</v>
      </c>
      <c r="E60" s="48" t="s">
        <v>143</v>
      </c>
      <c r="F60" s="140" t="s">
        <v>138</v>
      </c>
      <c r="G60" s="140" t="s">
        <v>16</v>
      </c>
      <c r="H60" s="140" t="s">
        <v>16</v>
      </c>
      <c r="I60" s="3" t="s">
        <v>16</v>
      </c>
      <c r="J60" s="5">
        <v>97401000000</v>
      </c>
      <c r="K60" s="3" t="s">
        <v>137</v>
      </c>
      <c r="L60" s="21">
        <v>180000</v>
      </c>
      <c r="M60" s="107">
        <v>42736</v>
      </c>
      <c r="N60" s="107">
        <v>43070</v>
      </c>
      <c r="O60" s="95" t="s">
        <v>25</v>
      </c>
      <c r="P60" s="3" t="s">
        <v>17</v>
      </c>
      <c r="Q60" s="134" t="s">
        <v>240</v>
      </c>
      <c r="R60" s="135" t="s">
        <v>256</v>
      </c>
      <c r="S60" s="34"/>
    </row>
    <row r="61" spans="1:19" ht="38.25" x14ac:dyDescent="0.2">
      <c r="A61" s="140">
        <f>A60+1</f>
        <v>38</v>
      </c>
      <c r="B61" s="28">
        <v>29</v>
      </c>
      <c r="C61" s="140" t="s">
        <v>104</v>
      </c>
      <c r="D61" s="140" t="s">
        <v>145</v>
      </c>
      <c r="E61" s="48" t="s">
        <v>144</v>
      </c>
      <c r="F61" s="140" t="s">
        <v>138</v>
      </c>
      <c r="G61" s="140" t="s">
        <v>16</v>
      </c>
      <c r="H61" s="140" t="s">
        <v>16</v>
      </c>
      <c r="I61" s="3" t="s">
        <v>16</v>
      </c>
      <c r="J61" s="5">
        <v>97401000000</v>
      </c>
      <c r="K61" s="3" t="s">
        <v>137</v>
      </c>
      <c r="L61" s="21">
        <v>265000</v>
      </c>
      <c r="M61" s="107">
        <v>42736</v>
      </c>
      <c r="N61" s="107">
        <v>43070</v>
      </c>
      <c r="O61" s="95" t="s">
        <v>25</v>
      </c>
      <c r="P61" s="3" t="s">
        <v>17</v>
      </c>
      <c r="Q61" s="33"/>
      <c r="R61" s="32"/>
      <c r="S61" s="34"/>
    </row>
    <row r="62" spans="1:19" ht="38.25" x14ac:dyDescent="0.2">
      <c r="A62" s="131">
        <f t="shared" ref="A62:A66" si="1">A61+1</f>
        <v>39</v>
      </c>
      <c r="B62" s="28">
        <v>30</v>
      </c>
      <c r="C62" s="95" t="s">
        <v>105</v>
      </c>
      <c r="D62" s="95" t="s">
        <v>106</v>
      </c>
      <c r="E62" s="48" t="s">
        <v>111</v>
      </c>
      <c r="F62" s="3" t="s">
        <v>138</v>
      </c>
      <c r="G62" s="3" t="s">
        <v>16</v>
      </c>
      <c r="H62" s="3" t="s">
        <v>16</v>
      </c>
      <c r="I62" s="3" t="s">
        <v>16</v>
      </c>
      <c r="J62" s="5">
        <v>97401000000</v>
      </c>
      <c r="K62" s="3" t="s">
        <v>137</v>
      </c>
      <c r="L62" s="21">
        <v>435000</v>
      </c>
      <c r="M62" s="107">
        <v>42736</v>
      </c>
      <c r="N62" s="107">
        <v>43070</v>
      </c>
      <c r="O62" s="95" t="s">
        <v>25</v>
      </c>
      <c r="P62" s="3" t="s">
        <v>17</v>
      </c>
      <c r="Q62" s="33"/>
      <c r="R62" s="32"/>
      <c r="S62" s="34"/>
    </row>
    <row r="63" spans="1:19" ht="51" x14ac:dyDescent="0.2">
      <c r="A63" s="131">
        <f t="shared" si="1"/>
        <v>40</v>
      </c>
      <c r="B63" s="28">
        <v>31</v>
      </c>
      <c r="C63" s="4" t="s">
        <v>188</v>
      </c>
      <c r="D63" s="4" t="s">
        <v>188</v>
      </c>
      <c r="E63" s="48" t="s">
        <v>151</v>
      </c>
      <c r="F63" s="3" t="s">
        <v>138</v>
      </c>
      <c r="G63" s="3" t="s">
        <v>16</v>
      </c>
      <c r="H63" s="3" t="s">
        <v>16</v>
      </c>
      <c r="I63" s="3" t="s">
        <v>16</v>
      </c>
      <c r="J63" s="5">
        <v>97401000000</v>
      </c>
      <c r="K63" s="3" t="s">
        <v>137</v>
      </c>
      <c r="L63" s="21">
        <v>105000</v>
      </c>
      <c r="M63" s="107">
        <v>42736</v>
      </c>
      <c r="N63" s="107">
        <v>43070</v>
      </c>
      <c r="O63" s="95" t="s">
        <v>25</v>
      </c>
      <c r="P63" s="3" t="s">
        <v>17</v>
      </c>
      <c r="Q63" s="33"/>
      <c r="R63" s="32"/>
      <c r="S63" s="34"/>
    </row>
    <row r="64" spans="1:19" ht="38.25" x14ac:dyDescent="0.2">
      <c r="A64" s="140">
        <f t="shared" si="1"/>
        <v>41</v>
      </c>
      <c r="B64" s="28">
        <v>32</v>
      </c>
      <c r="C64" s="140" t="s">
        <v>88</v>
      </c>
      <c r="D64" s="140" t="s">
        <v>88</v>
      </c>
      <c r="E64" s="48" t="s">
        <v>152</v>
      </c>
      <c r="F64" s="140" t="s">
        <v>138</v>
      </c>
      <c r="G64" s="140" t="s">
        <v>16</v>
      </c>
      <c r="H64" s="140" t="s">
        <v>16</v>
      </c>
      <c r="I64" s="3" t="s">
        <v>16</v>
      </c>
      <c r="J64" s="5">
        <v>97401000000</v>
      </c>
      <c r="K64" s="3" t="s">
        <v>137</v>
      </c>
      <c r="L64" s="21">
        <v>550000</v>
      </c>
      <c r="M64" s="107">
        <v>42736</v>
      </c>
      <c r="N64" s="107">
        <v>43070</v>
      </c>
      <c r="O64" s="95" t="s">
        <v>25</v>
      </c>
      <c r="P64" s="3" t="s">
        <v>17</v>
      </c>
      <c r="Q64" s="134" t="s">
        <v>240</v>
      </c>
      <c r="R64" s="33" t="s">
        <v>257</v>
      </c>
      <c r="S64" s="34"/>
    </row>
    <row r="65" spans="1:19" ht="38.25" x14ac:dyDescent="0.2">
      <c r="A65" s="131">
        <f t="shared" si="1"/>
        <v>42</v>
      </c>
      <c r="B65" s="28">
        <v>33</v>
      </c>
      <c r="C65" s="95" t="s">
        <v>105</v>
      </c>
      <c r="D65" s="95" t="s">
        <v>105</v>
      </c>
      <c r="E65" s="20" t="s">
        <v>102</v>
      </c>
      <c r="F65" s="3" t="s">
        <v>138</v>
      </c>
      <c r="G65" s="3" t="s">
        <v>16</v>
      </c>
      <c r="H65" s="3" t="s">
        <v>16</v>
      </c>
      <c r="I65" s="3" t="s">
        <v>16</v>
      </c>
      <c r="J65" s="5">
        <v>97401000000</v>
      </c>
      <c r="K65" s="3" t="s">
        <v>137</v>
      </c>
      <c r="L65" s="21">
        <v>160000</v>
      </c>
      <c r="M65" s="107">
        <v>42736</v>
      </c>
      <c r="N65" s="107">
        <v>43070</v>
      </c>
      <c r="O65" s="95" t="s">
        <v>25</v>
      </c>
      <c r="P65" s="3" t="s">
        <v>17</v>
      </c>
      <c r="Q65" s="134" t="s">
        <v>240</v>
      </c>
      <c r="R65" s="33" t="s">
        <v>254</v>
      </c>
      <c r="S65" s="34"/>
    </row>
    <row r="66" spans="1:19" ht="38.25" x14ac:dyDescent="0.2">
      <c r="A66" s="140">
        <f t="shared" si="1"/>
        <v>43</v>
      </c>
      <c r="B66" s="28">
        <v>28</v>
      </c>
      <c r="C66" s="140" t="s">
        <v>139</v>
      </c>
      <c r="D66" s="140" t="s">
        <v>140</v>
      </c>
      <c r="E66" s="48" t="s">
        <v>142</v>
      </c>
      <c r="F66" s="140" t="s">
        <v>15</v>
      </c>
      <c r="G66" s="140" t="s">
        <v>16</v>
      </c>
      <c r="H66" s="140" t="s">
        <v>16</v>
      </c>
      <c r="I66" s="3" t="s">
        <v>16</v>
      </c>
      <c r="J66" s="4">
        <v>97401000000</v>
      </c>
      <c r="K66" s="3" t="s">
        <v>137</v>
      </c>
      <c r="L66" s="21">
        <v>145000</v>
      </c>
      <c r="M66" s="107">
        <v>42767</v>
      </c>
      <c r="N66" s="107">
        <v>43070</v>
      </c>
      <c r="O66" s="3" t="s">
        <v>25</v>
      </c>
      <c r="P66" s="3" t="s">
        <v>17</v>
      </c>
      <c r="Q66" s="134" t="s">
        <v>240</v>
      </c>
      <c r="R66" s="33" t="s">
        <v>258</v>
      </c>
    </row>
    <row r="67" spans="1:19" s="34" customFormat="1" x14ac:dyDescent="0.2">
      <c r="A67" s="62"/>
      <c r="B67" s="195" t="s">
        <v>234</v>
      </c>
      <c r="C67" s="196"/>
      <c r="D67" s="197"/>
      <c r="E67" s="61">
        <f>SUM(L60:L66)</f>
        <v>1840000</v>
      </c>
      <c r="F67" s="81"/>
      <c r="G67" s="81"/>
      <c r="H67" s="81"/>
      <c r="I67" s="81"/>
      <c r="J67" s="82"/>
      <c r="K67" s="81"/>
      <c r="L67" s="75"/>
      <c r="M67" s="81"/>
      <c r="N67" s="62"/>
      <c r="O67" s="62"/>
      <c r="P67" s="81"/>
      <c r="Q67" s="35"/>
      <c r="S67" s="101"/>
    </row>
    <row r="68" spans="1:19" s="34" customFormat="1" x14ac:dyDescent="0.2">
      <c r="A68" s="78"/>
      <c r="B68" s="78"/>
      <c r="C68" s="78"/>
      <c r="D68" s="78"/>
      <c r="E68" s="93" t="s">
        <v>31</v>
      </c>
      <c r="F68" s="78"/>
      <c r="G68" s="78"/>
      <c r="H68" s="78"/>
      <c r="I68" s="78"/>
      <c r="J68" s="78"/>
      <c r="K68" s="78"/>
      <c r="L68" s="78"/>
      <c r="M68" s="78"/>
      <c r="N68" s="78"/>
      <c r="O68" s="78"/>
      <c r="P68" s="78"/>
      <c r="Q68" s="35"/>
      <c r="S68" s="101"/>
    </row>
    <row r="69" spans="1:19" s="34" customFormat="1" ht="38.25" x14ac:dyDescent="0.2">
      <c r="A69" s="140">
        <f>A66+1</f>
        <v>44</v>
      </c>
      <c r="B69" s="28">
        <v>36</v>
      </c>
      <c r="C69" s="140" t="s">
        <v>114</v>
      </c>
      <c r="D69" s="140" t="s">
        <v>89</v>
      </c>
      <c r="E69" s="48" t="s">
        <v>243</v>
      </c>
      <c r="F69" s="140" t="s">
        <v>15</v>
      </c>
      <c r="G69" s="140" t="s">
        <v>16</v>
      </c>
      <c r="H69" s="140" t="s">
        <v>16</v>
      </c>
      <c r="I69" s="3" t="s">
        <v>16</v>
      </c>
      <c r="J69" s="5">
        <v>97401000000</v>
      </c>
      <c r="K69" s="3" t="s">
        <v>137</v>
      </c>
      <c r="L69" s="21">
        <v>830000</v>
      </c>
      <c r="M69" s="107">
        <v>42736</v>
      </c>
      <c r="N69" s="47" t="s">
        <v>165</v>
      </c>
      <c r="O69" s="95" t="s">
        <v>25</v>
      </c>
      <c r="P69" s="4" t="s">
        <v>17</v>
      </c>
      <c r="Q69" s="134" t="s">
        <v>240</v>
      </c>
      <c r="R69" s="33" t="s">
        <v>256</v>
      </c>
    </row>
    <row r="70" spans="1:19" s="34" customFormat="1" ht="38.25" x14ac:dyDescent="0.2">
      <c r="A70" s="140">
        <f t="shared" ref="A70:A81" si="2">A69+1</f>
        <v>45</v>
      </c>
      <c r="B70" s="28">
        <v>37</v>
      </c>
      <c r="C70" s="140" t="s">
        <v>114</v>
      </c>
      <c r="D70" s="140" t="s">
        <v>89</v>
      </c>
      <c r="E70" s="48" t="s">
        <v>160</v>
      </c>
      <c r="F70" s="140" t="s">
        <v>15</v>
      </c>
      <c r="G70" s="140" t="s">
        <v>16</v>
      </c>
      <c r="H70" s="140" t="s">
        <v>16</v>
      </c>
      <c r="I70" s="3" t="s">
        <v>16</v>
      </c>
      <c r="J70" s="5">
        <v>18401000000</v>
      </c>
      <c r="K70" s="3" t="s">
        <v>274</v>
      </c>
      <c r="L70" s="21">
        <v>198000</v>
      </c>
      <c r="M70" s="107">
        <v>42736</v>
      </c>
      <c r="N70" s="47" t="s">
        <v>165</v>
      </c>
      <c r="O70" s="95" t="s">
        <v>25</v>
      </c>
      <c r="P70" s="4" t="s">
        <v>17</v>
      </c>
      <c r="Q70" s="134" t="s">
        <v>240</v>
      </c>
      <c r="R70" s="33" t="s">
        <v>256</v>
      </c>
    </row>
    <row r="71" spans="1:19" s="34" customFormat="1" ht="38.25" x14ac:dyDescent="0.2">
      <c r="A71" s="140">
        <f t="shared" si="2"/>
        <v>46</v>
      </c>
      <c r="B71" s="28">
        <v>38</v>
      </c>
      <c r="C71" s="140" t="s">
        <v>114</v>
      </c>
      <c r="D71" s="140" t="s">
        <v>89</v>
      </c>
      <c r="E71" s="48" t="s">
        <v>154</v>
      </c>
      <c r="F71" s="140" t="s">
        <v>15</v>
      </c>
      <c r="G71" s="140" t="s">
        <v>16</v>
      </c>
      <c r="H71" s="140" t="s">
        <v>16</v>
      </c>
      <c r="I71" s="3" t="s">
        <v>16</v>
      </c>
      <c r="J71" s="5">
        <v>22401000000</v>
      </c>
      <c r="K71" s="3" t="s">
        <v>157</v>
      </c>
      <c r="L71" s="21">
        <v>200000</v>
      </c>
      <c r="M71" s="107">
        <v>42736</v>
      </c>
      <c r="N71" s="107">
        <v>43070</v>
      </c>
      <c r="O71" s="95" t="s">
        <v>25</v>
      </c>
      <c r="P71" s="4" t="s">
        <v>17</v>
      </c>
      <c r="Q71" s="134" t="s">
        <v>240</v>
      </c>
      <c r="R71" s="135" t="s">
        <v>256</v>
      </c>
    </row>
    <row r="72" spans="1:19" s="34" customFormat="1" ht="38.25" x14ac:dyDescent="0.2">
      <c r="A72" s="140">
        <f t="shared" si="2"/>
        <v>47</v>
      </c>
      <c r="B72" s="28">
        <v>39</v>
      </c>
      <c r="C72" s="140" t="s">
        <v>129</v>
      </c>
      <c r="D72" s="140" t="s">
        <v>129</v>
      </c>
      <c r="E72" s="48" t="s">
        <v>155</v>
      </c>
      <c r="F72" s="140" t="s">
        <v>15</v>
      </c>
      <c r="G72" s="140" t="s">
        <v>16</v>
      </c>
      <c r="H72" s="140" t="s">
        <v>16</v>
      </c>
      <c r="I72" s="3" t="s">
        <v>16</v>
      </c>
      <c r="J72" s="5">
        <v>22401000000</v>
      </c>
      <c r="K72" s="3" t="s">
        <v>157</v>
      </c>
      <c r="L72" s="21">
        <v>121000</v>
      </c>
      <c r="M72" s="107">
        <v>42736</v>
      </c>
      <c r="N72" s="107">
        <v>43070</v>
      </c>
      <c r="O72" s="95" t="s">
        <v>25</v>
      </c>
      <c r="P72" s="4" t="s">
        <v>17</v>
      </c>
      <c r="Q72" s="35"/>
    </row>
    <row r="73" spans="1:19" s="34" customFormat="1" ht="51" x14ac:dyDescent="0.2">
      <c r="A73" s="140">
        <f t="shared" si="2"/>
        <v>48</v>
      </c>
      <c r="B73" s="28">
        <v>40</v>
      </c>
      <c r="C73" s="140" t="s">
        <v>88</v>
      </c>
      <c r="D73" s="140" t="s">
        <v>136</v>
      </c>
      <c r="E73" s="48" t="s">
        <v>164</v>
      </c>
      <c r="F73" s="140" t="s">
        <v>15</v>
      </c>
      <c r="G73" s="140" t="s">
        <v>16</v>
      </c>
      <c r="H73" s="140" t="s">
        <v>16</v>
      </c>
      <c r="I73" s="3" t="s">
        <v>16</v>
      </c>
      <c r="J73" s="5">
        <v>22401000000</v>
      </c>
      <c r="K73" s="3" t="s">
        <v>157</v>
      </c>
      <c r="L73" s="21">
        <v>450000</v>
      </c>
      <c r="M73" s="107">
        <v>42736</v>
      </c>
      <c r="N73" s="107">
        <v>43070</v>
      </c>
      <c r="O73" s="95" t="s">
        <v>25</v>
      </c>
      <c r="P73" s="4" t="s">
        <v>17</v>
      </c>
      <c r="Q73" s="134" t="s">
        <v>240</v>
      </c>
      <c r="R73" s="33" t="s">
        <v>257</v>
      </c>
    </row>
    <row r="74" spans="1:19" s="34" customFormat="1" ht="38.25" x14ac:dyDescent="0.2">
      <c r="A74" s="140">
        <f t="shared" si="2"/>
        <v>49</v>
      </c>
      <c r="B74" s="28">
        <v>41</v>
      </c>
      <c r="C74" s="140" t="s">
        <v>139</v>
      </c>
      <c r="D74" s="140" t="s">
        <v>140</v>
      </c>
      <c r="E74" s="48" t="s">
        <v>161</v>
      </c>
      <c r="F74" s="140" t="s">
        <v>15</v>
      </c>
      <c r="G74" s="140" t="s">
        <v>16</v>
      </c>
      <c r="H74" s="140" t="s">
        <v>16</v>
      </c>
      <c r="I74" s="3" t="s">
        <v>16</v>
      </c>
      <c r="J74" s="5">
        <v>22401000000</v>
      </c>
      <c r="K74" s="3" t="s">
        <v>157</v>
      </c>
      <c r="L74" s="21">
        <v>550000</v>
      </c>
      <c r="M74" s="107">
        <v>42736</v>
      </c>
      <c r="N74" s="107">
        <v>43070</v>
      </c>
      <c r="O74" s="95" t="s">
        <v>25</v>
      </c>
      <c r="P74" s="4" t="s">
        <v>17</v>
      </c>
      <c r="Q74" s="134" t="s">
        <v>240</v>
      </c>
      <c r="R74" s="33" t="s">
        <v>258</v>
      </c>
    </row>
    <row r="75" spans="1:19" s="34" customFormat="1" ht="38.25" x14ac:dyDescent="0.2">
      <c r="A75" s="95">
        <f t="shared" si="2"/>
        <v>50</v>
      </c>
      <c r="B75" s="28">
        <v>42</v>
      </c>
      <c r="C75" s="95" t="s">
        <v>105</v>
      </c>
      <c r="D75" s="95" t="s">
        <v>106</v>
      </c>
      <c r="E75" s="48" t="s">
        <v>111</v>
      </c>
      <c r="F75" s="3" t="s">
        <v>15</v>
      </c>
      <c r="G75" s="3" t="s">
        <v>16</v>
      </c>
      <c r="H75" s="3" t="s">
        <v>16</v>
      </c>
      <c r="I75" s="3" t="s">
        <v>16</v>
      </c>
      <c r="J75" s="5">
        <v>22401000000</v>
      </c>
      <c r="K75" s="3" t="s">
        <v>157</v>
      </c>
      <c r="L75" s="21">
        <v>250000</v>
      </c>
      <c r="M75" s="107">
        <v>42736</v>
      </c>
      <c r="N75" s="107">
        <v>43070</v>
      </c>
      <c r="O75" s="95" t="s">
        <v>25</v>
      </c>
      <c r="P75" s="4" t="s">
        <v>17</v>
      </c>
      <c r="Q75" s="35"/>
    </row>
    <row r="76" spans="1:19" s="34" customFormat="1" ht="38.25" x14ac:dyDescent="0.2">
      <c r="A76" s="95">
        <f t="shared" si="2"/>
        <v>51</v>
      </c>
      <c r="B76" s="28">
        <v>43</v>
      </c>
      <c r="C76" s="95" t="s">
        <v>105</v>
      </c>
      <c r="D76" s="95" t="s">
        <v>106</v>
      </c>
      <c r="E76" s="48" t="s">
        <v>111</v>
      </c>
      <c r="F76" s="3" t="s">
        <v>15</v>
      </c>
      <c r="G76" s="3" t="s">
        <v>16</v>
      </c>
      <c r="H76" s="3" t="s">
        <v>16</v>
      </c>
      <c r="I76" s="3" t="s">
        <v>16</v>
      </c>
      <c r="J76" s="5">
        <v>22401000000</v>
      </c>
      <c r="K76" s="3" t="s">
        <v>157</v>
      </c>
      <c r="L76" s="21">
        <v>185000</v>
      </c>
      <c r="M76" s="107">
        <v>42736</v>
      </c>
      <c r="N76" s="107">
        <v>43070</v>
      </c>
      <c r="O76" s="95" t="s">
        <v>25</v>
      </c>
      <c r="P76" s="4" t="s">
        <v>17</v>
      </c>
      <c r="Q76" s="35"/>
    </row>
    <row r="77" spans="1:19" s="34" customFormat="1" ht="53.25" customHeight="1" x14ac:dyDescent="0.2">
      <c r="A77" s="95">
        <f t="shared" si="2"/>
        <v>52</v>
      </c>
      <c r="B77" s="28">
        <v>44</v>
      </c>
      <c r="C77" s="96" t="s">
        <v>105</v>
      </c>
      <c r="D77" s="96" t="s">
        <v>105</v>
      </c>
      <c r="E77" s="102" t="s">
        <v>102</v>
      </c>
      <c r="F77" s="86" t="s">
        <v>15</v>
      </c>
      <c r="G77" s="86" t="s">
        <v>16</v>
      </c>
      <c r="H77" s="86" t="s">
        <v>16</v>
      </c>
      <c r="I77" s="86" t="s">
        <v>16</v>
      </c>
      <c r="J77" s="103">
        <v>22401000000</v>
      </c>
      <c r="K77" s="86" t="s">
        <v>157</v>
      </c>
      <c r="L77" s="100">
        <v>150000</v>
      </c>
      <c r="M77" s="108">
        <v>42736</v>
      </c>
      <c r="N77" s="108">
        <v>43070</v>
      </c>
      <c r="O77" s="96" t="s">
        <v>25</v>
      </c>
      <c r="P77" s="4" t="s">
        <v>17</v>
      </c>
      <c r="Q77" s="134" t="s">
        <v>253</v>
      </c>
      <c r="R77" s="33" t="s">
        <v>259</v>
      </c>
    </row>
    <row r="78" spans="1:19" s="34" customFormat="1" ht="38.25" x14ac:dyDescent="0.2">
      <c r="A78" s="95">
        <f t="shared" si="2"/>
        <v>53</v>
      </c>
      <c r="B78" s="28">
        <v>45</v>
      </c>
      <c r="C78" s="95" t="s">
        <v>105</v>
      </c>
      <c r="D78" s="95" t="s">
        <v>105</v>
      </c>
      <c r="E78" s="20" t="s">
        <v>102</v>
      </c>
      <c r="F78" s="3" t="s">
        <v>15</v>
      </c>
      <c r="G78" s="3" t="s">
        <v>16</v>
      </c>
      <c r="H78" s="3" t="s">
        <v>16</v>
      </c>
      <c r="I78" s="3" t="s">
        <v>16</v>
      </c>
      <c r="J78" s="5">
        <v>22401000000</v>
      </c>
      <c r="K78" s="3" t="s">
        <v>157</v>
      </c>
      <c r="L78" s="21">
        <v>300000</v>
      </c>
      <c r="M78" s="107">
        <v>42736</v>
      </c>
      <c r="N78" s="107">
        <v>43070</v>
      </c>
      <c r="O78" s="95" t="s">
        <v>25</v>
      </c>
      <c r="P78" s="4" t="s">
        <v>17</v>
      </c>
      <c r="Q78" s="134" t="s">
        <v>240</v>
      </c>
      <c r="R78" s="33" t="s">
        <v>254</v>
      </c>
      <c r="S78" s="101"/>
    </row>
    <row r="79" spans="1:19" s="34" customFormat="1" ht="38.25" x14ac:dyDescent="0.2">
      <c r="A79" s="140">
        <f t="shared" si="2"/>
        <v>54</v>
      </c>
      <c r="B79" s="28">
        <v>46</v>
      </c>
      <c r="C79" s="140" t="s">
        <v>104</v>
      </c>
      <c r="D79" s="140" t="s">
        <v>145</v>
      </c>
      <c r="E79" s="48" t="s">
        <v>144</v>
      </c>
      <c r="F79" s="140" t="s">
        <v>15</v>
      </c>
      <c r="G79" s="140" t="s">
        <v>16</v>
      </c>
      <c r="H79" s="140" t="s">
        <v>16</v>
      </c>
      <c r="I79" s="3" t="s">
        <v>16</v>
      </c>
      <c r="J79" s="5">
        <v>22401000000</v>
      </c>
      <c r="K79" s="3" t="s">
        <v>157</v>
      </c>
      <c r="L79" s="21">
        <v>200000</v>
      </c>
      <c r="M79" s="107">
        <v>42736</v>
      </c>
      <c r="N79" s="107">
        <v>43070</v>
      </c>
      <c r="O79" s="95" t="s">
        <v>25</v>
      </c>
      <c r="P79" s="4" t="s">
        <v>17</v>
      </c>
      <c r="Q79" s="33"/>
      <c r="R79" s="32"/>
    </row>
    <row r="80" spans="1:19" ht="51" x14ac:dyDescent="0.2">
      <c r="A80" s="140">
        <f t="shared" si="2"/>
        <v>55</v>
      </c>
      <c r="B80" s="28">
        <v>47</v>
      </c>
      <c r="C80" s="140" t="s">
        <v>60</v>
      </c>
      <c r="D80" s="140" t="s">
        <v>60</v>
      </c>
      <c r="E80" s="48" t="s">
        <v>163</v>
      </c>
      <c r="F80" s="140" t="s">
        <v>15</v>
      </c>
      <c r="G80" s="140" t="s">
        <v>16</v>
      </c>
      <c r="H80" s="140" t="s">
        <v>16</v>
      </c>
      <c r="I80" s="3" t="s">
        <v>16</v>
      </c>
      <c r="J80" s="5">
        <v>22401000000</v>
      </c>
      <c r="K80" s="3" t="s">
        <v>157</v>
      </c>
      <c r="L80" s="21">
        <v>1500000</v>
      </c>
      <c r="M80" s="107">
        <v>42736</v>
      </c>
      <c r="N80" s="107">
        <v>43070</v>
      </c>
      <c r="O80" s="95" t="s">
        <v>25</v>
      </c>
      <c r="P80" s="4" t="s">
        <v>17</v>
      </c>
      <c r="Q80" s="35"/>
      <c r="R80" s="34"/>
      <c r="S80" s="34"/>
    </row>
    <row r="81" spans="1:19" s="34" customFormat="1" ht="38.25" x14ac:dyDescent="0.2">
      <c r="A81" s="95">
        <f t="shared" si="2"/>
        <v>56</v>
      </c>
      <c r="B81" s="28">
        <v>35</v>
      </c>
      <c r="C81" s="3" t="s">
        <v>114</v>
      </c>
      <c r="D81" s="3" t="s">
        <v>89</v>
      </c>
      <c r="E81" s="48" t="s">
        <v>158</v>
      </c>
      <c r="F81" s="3" t="s">
        <v>15</v>
      </c>
      <c r="G81" s="3" t="s">
        <v>16</v>
      </c>
      <c r="H81" s="3" t="s">
        <v>16</v>
      </c>
      <c r="I81" s="3" t="s">
        <v>16</v>
      </c>
      <c r="J81" s="5">
        <v>22401000000</v>
      </c>
      <c r="K81" s="3" t="s">
        <v>157</v>
      </c>
      <c r="L81" s="21">
        <v>1330000</v>
      </c>
      <c r="M81" s="107">
        <v>42767</v>
      </c>
      <c r="N81" s="107">
        <v>43070</v>
      </c>
      <c r="O81" s="95" t="s">
        <v>25</v>
      </c>
      <c r="P81" s="4" t="s">
        <v>17</v>
      </c>
      <c r="Q81" s="134" t="s">
        <v>240</v>
      </c>
      <c r="R81" s="33" t="s">
        <v>256</v>
      </c>
    </row>
    <row r="82" spans="1:19" s="34" customFormat="1" x14ac:dyDescent="0.2">
      <c r="A82" s="52"/>
      <c r="B82" s="195" t="s">
        <v>235</v>
      </c>
      <c r="C82" s="196"/>
      <c r="D82" s="197"/>
      <c r="E82" s="53">
        <f>SUM(L69:L76)+SUM(L78:L81)</f>
        <v>6114000</v>
      </c>
      <c r="F82" s="52"/>
      <c r="G82" s="52"/>
      <c r="H82" s="52"/>
      <c r="I82" s="52"/>
      <c r="J82" s="52"/>
      <c r="K82" s="52"/>
      <c r="L82" s="52"/>
      <c r="M82" s="52"/>
      <c r="N82" s="52"/>
      <c r="O82" s="52"/>
      <c r="P82" s="52"/>
      <c r="Q82" s="35"/>
      <c r="S82" s="101"/>
    </row>
    <row r="83" spans="1:19" s="34" customFormat="1" x14ac:dyDescent="0.2">
      <c r="A83" s="56"/>
      <c r="B83" s="204" t="s">
        <v>236</v>
      </c>
      <c r="C83" s="205"/>
      <c r="D83" s="206"/>
      <c r="E83" s="57">
        <f>E51+E54+E58+E67+E82</f>
        <v>105300400.56</v>
      </c>
      <c r="F83" s="56"/>
      <c r="G83" s="56"/>
      <c r="H83" s="56"/>
      <c r="I83" s="56"/>
      <c r="J83" s="58"/>
      <c r="K83" s="56"/>
      <c r="L83" s="56"/>
      <c r="M83" s="59"/>
      <c r="N83" s="59"/>
      <c r="O83" s="56"/>
      <c r="P83" s="56"/>
      <c r="Q83" s="35"/>
      <c r="S83" s="101"/>
    </row>
    <row r="84" spans="1:19" ht="12.75" customHeight="1" x14ac:dyDescent="0.2">
      <c r="A84" s="79"/>
      <c r="B84" s="79"/>
      <c r="C84" s="79"/>
      <c r="D84" s="79"/>
      <c r="E84" s="127" t="s">
        <v>19</v>
      </c>
      <c r="F84" s="79"/>
      <c r="G84" s="79"/>
      <c r="H84" s="79"/>
      <c r="I84" s="79"/>
      <c r="J84" s="79"/>
      <c r="K84" s="79"/>
      <c r="L84" s="79"/>
      <c r="M84" s="79"/>
      <c r="N84" s="79"/>
      <c r="O84" s="79"/>
      <c r="P84" s="79"/>
      <c r="Q84" s="33"/>
      <c r="R84" s="32"/>
    </row>
    <row r="85" spans="1:19" x14ac:dyDescent="0.2">
      <c r="A85" s="78"/>
      <c r="B85" s="78"/>
      <c r="C85" s="78"/>
      <c r="D85" s="78"/>
      <c r="E85" s="93" t="s">
        <v>26</v>
      </c>
      <c r="F85" s="78"/>
      <c r="G85" s="78"/>
      <c r="H85" s="78"/>
      <c r="I85" s="78"/>
      <c r="J85" s="78"/>
      <c r="K85" s="78"/>
      <c r="L85" s="78"/>
      <c r="M85" s="78"/>
      <c r="N85" s="78"/>
      <c r="O85" s="78"/>
      <c r="P85" s="78"/>
      <c r="Q85" s="33"/>
      <c r="R85" s="32"/>
    </row>
    <row r="86" spans="1:19" ht="63.75" x14ac:dyDescent="0.2">
      <c r="A86" s="95">
        <f>A81+1</f>
        <v>57</v>
      </c>
      <c r="B86" s="28">
        <v>118</v>
      </c>
      <c r="C86" s="95" t="s">
        <v>35</v>
      </c>
      <c r="D86" s="95" t="s">
        <v>35</v>
      </c>
      <c r="E86" s="48" t="s">
        <v>186</v>
      </c>
      <c r="F86" s="95" t="s">
        <v>15</v>
      </c>
      <c r="G86" s="95" t="s">
        <v>16</v>
      </c>
      <c r="H86" s="95" t="s">
        <v>16</v>
      </c>
      <c r="I86" s="95" t="s">
        <v>16</v>
      </c>
      <c r="J86" s="95">
        <v>45286585000</v>
      </c>
      <c r="K86" s="95" t="s">
        <v>28</v>
      </c>
      <c r="L86" s="21">
        <v>14720000</v>
      </c>
      <c r="M86" s="107">
        <v>42826</v>
      </c>
      <c r="N86" s="107">
        <v>43070</v>
      </c>
      <c r="O86" s="95" t="s">
        <v>25</v>
      </c>
      <c r="P86" s="95" t="s">
        <v>17</v>
      </c>
      <c r="Q86" s="33"/>
      <c r="R86" s="32"/>
    </row>
    <row r="87" spans="1:19" ht="76.5" x14ac:dyDescent="0.2">
      <c r="A87" s="95">
        <f t="shared" ref="A87:A123" si="3">A86+1</f>
        <v>58</v>
      </c>
      <c r="B87" s="28">
        <v>119</v>
      </c>
      <c r="C87" s="95" t="s">
        <v>35</v>
      </c>
      <c r="D87" s="95" t="s">
        <v>35</v>
      </c>
      <c r="E87" s="48" t="s">
        <v>175</v>
      </c>
      <c r="F87" s="95" t="s">
        <v>15</v>
      </c>
      <c r="G87" s="95" t="s">
        <v>16</v>
      </c>
      <c r="H87" s="95" t="s">
        <v>16</v>
      </c>
      <c r="I87" s="95" t="s">
        <v>16</v>
      </c>
      <c r="J87" s="95">
        <v>45286585000</v>
      </c>
      <c r="K87" s="95" t="s">
        <v>28</v>
      </c>
      <c r="L87" s="21">
        <v>5996760</v>
      </c>
      <c r="M87" s="107">
        <v>42826</v>
      </c>
      <c r="N87" s="107">
        <v>43070</v>
      </c>
      <c r="O87" s="95" t="s">
        <v>25</v>
      </c>
      <c r="P87" s="95" t="s">
        <v>17</v>
      </c>
      <c r="Q87" s="33"/>
      <c r="R87" s="32"/>
    </row>
    <row r="88" spans="1:19" ht="76.5" x14ac:dyDescent="0.2">
      <c r="A88" s="95">
        <f t="shared" si="3"/>
        <v>59</v>
      </c>
      <c r="B88" s="28">
        <v>121</v>
      </c>
      <c r="C88" s="95" t="s">
        <v>35</v>
      </c>
      <c r="D88" s="95" t="s">
        <v>35</v>
      </c>
      <c r="E88" s="48" t="s">
        <v>175</v>
      </c>
      <c r="F88" s="95" t="s">
        <v>15</v>
      </c>
      <c r="G88" s="95" t="s">
        <v>16</v>
      </c>
      <c r="H88" s="95" t="s">
        <v>16</v>
      </c>
      <c r="I88" s="95" t="s">
        <v>16</v>
      </c>
      <c r="J88" s="95">
        <v>45286585000</v>
      </c>
      <c r="K88" s="95" t="s">
        <v>28</v>
      </c>
      <c r="L88" s="21">
        <v>27220000</v>
      </c>
      <c r="M88" s="107">
        <v>42826</v>
      </c>
      <c r="N88" s="107">
        <v>43070</v>
      </c>
      <c r="O88" s="95" t="s">
        <v>25</v>
      </c>
      <c r="P88" s="95" t="s">
        <v>17</v>
      </c>
      <c r="Q88" s="33"/>
      <c r="R88" s="32"/>
    </row>
    <row r="89" spans="1:19" ht="38.25" x14ac:dyDescent="0.2">
      <c r="A89" s="131">
        <f t="shared" si="3"/>
        <v>60</v>
      </c>
      <c r="B89" s="28">
        <v>124</v>
      </c>
      <c r="C89" s="95" t="s">
        <v>199</v>
      </c>
      <c r="D89" s="95" t="s">
        <v>199</v>
      </c>
      <c r="E89" s="48" t="s">
        <v>200</v>
      </c>
      <c r="F89" s="3" t="s">
        <v>20</v>
      </c>
      <c r="G89" s="4" t="s">
        <v>16</v>
      </c>
      <c r="H89" s="4" t="s">
        <v>16</v>
      </c>
      <c r="I89" s="4" t="s">
        <v>16</v>
      </c>
      <c r="J89" s="4">
        <v>45286585000</v>
      </c>
      <c r="K89" s="4" t="s">
        <v>28</v>
      </c>
      <c r="L89" s="21">
        <v>100000000</v>
      </c>
      <c r="M89" s="107">
        <v>42826</v>
      </c>
      <c r="N89" s="107">
        <v>43191</v>
      </c>
      <c r="O89" s="95" t="s">
        <v>25</v>
      </c>
      <c r="P89" s="95" t="s">
        <v>17</v>
      </c>
      <c r="Q89" s="134" t="s">
        <v>240</v>
      </c>
      <c r="R89" s="33" t="s">
        <v>255</v>
      </c>
    </row>
    <row r="90" spans="1:19" ht="76.5" x14ac:dyDescent="0.2">
      <c r="A90" s="131">
        <f t="shared" si="3"/>
        <v>61</v>
      </c>
      <c r="B90" s="28">
        <v>129</v>
      </c>
      <c r="C90" s="95" t="s">
        <v>35</v>
      </c>
      <c r="D90" s="95" t="s">
        <v>35</v>
      </c>
      <c r="E90" s="48" t="s">
        <v>175</v>
      </c>
      <c r="F90" s="95" t="s">
        <v>15</v>
      </c>
      <c r="G90" s="95" t="s">
        <v>16</v>
      </c>
      <c r="H90" s="95" t="s">
        <v>16</v>
      </c>
      <c r="I90" s="95" t="s">
        <v>16</v>
      </c>
      <c r="J90" s="95">
        <v>45286585000</v>
      </c>
      <c r="K90" s="95" t="s">
        <v>28</v>
      </c>
      <c r="L90" s="21">
        <v>22735000</v>
      </c>
      <c r="M90" s="107">
        <v>42826</v>
      </c>
      <c r="N90" s="107">
        <v>43070</v>
      </c>
      <c r="O90" s="95" t="s">
        <v>25</v>
      </c>
      <c r="P90" s="95" t="s">
        <v>17</v>
      </c>
      <c r="Q90" s="33"/>
      <c r="R90" s="32"/>
    </row>
    <row r="91" spans="1:19" ht="38.25" x14ac:dyDescent="0.2">
      <c r="A91" s="131">
        <f t="shared" si="3"/>
        <v>62</v>
      </c>
      <c r="B91" s="28">
        <v>136</v>
      </c>
      <c r="C91" s="95" t="s">
        <v>128</v>
      </c>
      <c r="D91" s="95" t="s">
        <v>129</v>
      </c>
      <c r="E91" s="48" t="s">
        <v>204</v>
      </c>
      <c r="F91" s="95" t="s">
        <v>15</v>
      </c>
      <c r="G91" s="95" t="s">
        <v>16</v>
      </c>
      <c r="H91" s="95" t="s">
        <v>16</v>
      </c>
      <c r="I91" s="95" t="s">
        <v>16</v>
      </c>
      <c r="J91" s="95">
        <v>45286585000</v>
      </c>
      <c r="K91" s="95" t="s">
        <v>28</v>
      </c>
      <c r="L91" s="21">
        <v>77570712.459999993</v>
      </c>
      <c r="M91" s="107">
        <v>42826</v>
      </c>
      <c r="N91" s="107">
        <v>43800</v>
      </c>
      <c r="O91" s="95" t="s">
        <v>25</v>
      </c>
      <c r="P91" s="95" t="s">
        <v>17</v>
      </c>
      <c r="Q91" s="134" t="s">
        <v>240</v>
      </c>
      <c r="R91" s="135" t="s">
        <v>256</v>
      </c>
    </row>
    <row r="92" spans="1:19" ht="63.75" x14ac:dyDescent="0.2">
      <c r="A92" s="131">
        <f t="shared" si="3"/>
        <v>63</v>
      </c>
      <c r="B92" s="28">
        <v>106</v>
      </c>
      <c r="C92" s="95" t="s">
        <v>35</v>
      </c>
      <c r="D92" s="95" t="s">
        <v>35</v>
      </c>
      <c r="E92" s="48" t="s">
        <v>205</v>
      </c>
      <c r="F92" s="95" t="s">
        <v>15</v>
      </c>
      <c r="G92" s="95" t="s">
        <v>16</v>
      </c>
      <c r="H92" s="95" t="s">
        <v>16</v>
      </c>
      <c r="I92" s="95" t="s">
        <v>16</v>
      </c>
      <c r="J92" s="95">
        <v>45286585000</v>
      </c>
      <c r="K92" s="95" t="s">
        <v>28</v>
      </c>
      <c r="L92" s="21">
        <v>6530382.2199999997</v>
      </c>
      <c r="M92" s="107">
        <v>42826</v>
      </c>
      <c r="N92" s="107">
        <v>43070</v>
      </c>
      <c r="O92" s="95" t="s">
        <v>25</v>
      </c>
      <c r="P92" s="95" t="s">
        <v>17</v>
      </c>
      <c r="Q92" s="33"/>
      <c r="R92" s="32"/>
    </row>
    <row r="93" spans="1:19" ht="89.25" x14ac:dyDescent="0.2">
      <c r="A93" s="131">
        <f t="shared" si="3"/>
        <v>64</v>
      </c>
      <c r="B93" s="28">
        <v>116</v>
      </c>
      <c r="C93" s="95" t="s">
        <v>35</v>
      </c>
      <c r="D93" s="95" t="s">
        <v>35</v>
      </c>
      <c r="E93" s="48" t="s">
        <v>194</v>
      </c>
      <c r="F93" s="95" t="s">
        <v>15</v>
      </c>
      <c r="G93" s="95" t="s">
        <v>16</v>
      </c>
      <c r="H93" s="95" t="s">
        <v>16</v>
      </c>
      <c r="I93" s="95" t="s">
        <v>16</v>
      </c>
      <c r="J93" s="95">
        <v>45286585000</v>
      </c>
      <c r="K93" s="95" t="s">
        <v>28</v>
      </c>
      <c r="L93" s="21">
        <v>33002305.129999999</v>
      </c>
      <c r="M93" s="107">
        <v>42856</v>
      </c>
      <c r="N93" s="107">
        <v>43070</v>
      </c>
      <c r="O93" s="95" t="s">
        <v>25</v>
      </c>
      <c r="P93" s="95" t="s">
        <v>17</v>
      </c>
      <c r="Q93" s="33"/>
      <c r="R93" s="32"/>
    </row>
    <row r="94" spans="1:19" ht="89.25" x14ac:dyDescent="0.2">
      <c r="A94" s="131">
        <f t="shared" si="3"/>
        <v>65</v>
      </c>
      <c r="B94" s="28">
        <v>120</v>
      </c>
      <c r="C94" s="95" t="s">
        <v>35</v>
      </c>
      <c r="D94" s="95" t="s">
        <v>35</v>
      </c>
      <c r="E94" s="48" t="s">
        <v>194</v>
      </c>
      <c r="F94" s="95" t="s">
        <v>15</v>
      </c>
      <c r="G94" s="95" t="s">
        <v>16</v>
      </c>
      <c r="H94" s="95" t="s">
        <v>16</v>
      </c>
      <c r="I94" s="95" t="s">
        <v>16</v>
      </c>
      <c r="J94" s="95">
        <v>45286585000</v>
      </c>
      <c r="K94" s="95" t="s">
        <v>28</v>
      </c>
      <c r="L94" s="21">
        <v>248124.67</v>
      </c>
      <c r="M94" s="107">
        <v>42856</v>
      </c>
      <c r="N94" s="107">
        <v>42917</v>
      </c>
      <c r="O94" s="95" t="s">
        <v>25</v>
      </c>
      <c r="P94" s="95" t="s">
        <v>17</v>
      </c>
      <c r="Q94" s="33"/>
      <c r="R94" s="32"/>
    </row>
    <row r="95" spans="1:19" ht="63.75" x14ac:dyDescent="0.2">
      <c r="A95" s="131">
        <f t="shared" si="3"/>
        <v>66</v>
      </c>
      <c r="B95" s="28">
        <v>112</v>
      </c>
      <c r="C95" s="95" t="s">
        <v>35</v>
      </c>
      <c r="D95" s="95" t="s">
        <v>35</v>
      </c>
      <c r="E95" s="48" t="s">
        <v>186</v>
      </c>
      <c r="F95" s="95" t="s">
        <v>15</v>
      </c>
      <c r="G95" s="95" t="s">
        <v>16</v>
      </c>
      <c r="H95" s="95" t="s">
        <v>16</v>
      </c>
      <c r="I95" s="95" t="s">
        <v>16</v>
      </c>
      <c r="J95" s="95">
        <v>45286585000</v>
      </c>
      <c r="K95" s="95" t="s">
        <v>28</v>
      </c>
      <c r="L95" s="21">
        <v>2000000</v>
      </c>
      <c r="M95" s="107">
        <v>42856</v>
      </c>
      <c r="N95" s="107">
        <v>43070</v>
      </c>
      <c r="O95" s="95" t="s">
        <v>25</v>
      </c>
      <c r="P95" s="95" t="s">
        <v>17</v>
      </c>
      <c r="Q95" s="33"/>
      <c r="R95" s="32"/>
    </row>
    <row r="96" spans="1:19" ht="25.5" x14ac:dyDescent="0.2">
      <c r="A96" s="131">
        <f t="shared" si="3"/>
        <v>67</v>
      </c>
      <c r="B96" s="28">
        <v>49</v>
      </c>
      <c r="C96" s="96" t="s">
        <v>203</v>
      </c>
      <c r="D96" s="96" t="s">
        <v>203</v>
      </c>
      <c r="E96" s="102" t="s">
        <v>166</v>
      </c>
      <c r="F96" s="96" t="s">
        <v>15</v>
      </c>
      <c r="G96" s="96" t="s">
        <v>16</v>
      </c>
      <c r="H96" s="96" t="s">
        <v>16</v>
      </c>
      <c r="I96" s="96" t="s">
        <v>16</v>
      </c>
      <c r="J96" s="96">
        <v>45286585000</v>
      </c>
      <c r="K96" s="96" t="s">
        <v>28</v>
      </c>
      <c r="L96" s="100">
        <v>200000</v>
      </c>
      <c r="M96" s="108">
        <v>42856</v>
      </c>
      <c r="N96" s="108">
        <v>43252</v>
      </c>
      <c r="O96" s="89" t="s">
        <v>24</v>
      </c>
      <c r="P96" s="95" t="s">
        <v>18</v>
      </c>
      <c r="Q96" s="34"/>
      <c r="R96" s="32"/>
      <c r="S96" s="30"/>
    </row>
    <row r="97" spans="1:19" ht="45.75" customHeight="1" x14ac:dyDescent="0.2">
      <c r="A97" s="140">
        <f t="shared" si="3"/>
        <v>68</v>
      </c>
      <c r="B97" s="28">
        <v>6</v>
      </c>
      <c r="C97" s="140" t="s">
        <v>78</v>
      </c>
      <c r="D97" s="140" t="s">
        <v>79</v>
      </c>
      <c r="E97" s="48" t="s">
        <v>70</v>
      </c>
      <c r="F97" s="140" t="s">
        <v>20</v>
      </c>
      <c r="G97" s="140" t="s">
        <v>16</v>
      </c>
      <c r="H97" s="140" t="s">
        <v>27</v>
      </c>
      <c r="I97" s="3">
        <v>11</v>
      </c>
      <c r="J97" s="4">
        <v>45286585000</v>
      </c>
      <c r="K97" s="4" t="s">
        <v>28</v>
      </c>
      <c r="L97" s="21">
        <v>1208600.82</v>
      </c>
      <c r="M97" s="107">
        <v>42856</v>
      </c>
      <c r="N97" s="107">
        <v>43525</v>
      </c>
      <c r="O97" s="3" t="s">
        <v>30</v>
      </c>
      <c r="P97" s="3" t="s">
        <v>18</v>
      </c>
      <c r="Q97" s="134" t="s">
        <v>240</v>
      </c>
      <c r="R97" s="33" t="s">
        <v>255</v>
      </c>
      <c r="S97" s="34"/>
    </row>
    <row r="98" spans="1:19" ht="76.5" x14ac:dyDescent="0.2">
      <c r="A98" s="148">
        <f t="shared" si="3"/>
        <v>69</v>
      </c>
      <c r="B98" s="27">
        <v>127</v>
      </c>
      <c r="C98" s="15" t="s">
        <v>35</v>
      </c>
      <c r="D98" s="15" t="s">
        <v>35</v>
      </c>
      <c r="E98" s="106" t="s">
        <v>175</v>
      </c>
      <c r="F98" s="15" t="s">
        <v>15</v>
      </c>
      <c r="G98" s="15" t="s">
        <v>16</v>
      </c>
      <c r="H98" s="15" t="s">
        <v>16</v>
      </c>
      <c r="I98" s="15" t="s">
        <v>16</v>
      </c>
      <c r="J98" s="15">
        <v>45286585000</v>
      </c>
      <c r="K98" s="15" t="s">
        <v>28</v>
      </c>
      <c r="L98" s="45">
        <v>4781000</v>
      </c>
      <c r="M98" s="107">
        <v>42856</v>
      </c>
      <c r="N98" s="107">
        <v>43070</v>
      </c>
      <c r="O98" s="15" t="s">
        <v>25</v>
      </c>
      <c r="P98" s="15" t="s">
        <v>17</v>
      </c>
      <c r="Q98" s="33"/>
      <c r="R98" s="32"/>
    </row>
    <row r="99" spans="1:19" ht="76.5" x14ac:dyDescent="0.2">
      <c r="A99" s="148">
        <f t="shared" si="3"/>
        <v>70</v>
      </c>
      <c r="B99" s="28">
        <v>130</v>
      </c>
      <c r="C99" s="95" t="s">
        <v>35</v>
      </c>
      <c r="D99" s="95" t="s">
        <v>35</v>
      </c>
      <c r="E99" s="48" t="s">
        <v>175</v>
      </c>
      <c r="F99" s="95" t="s">
        <v>15</v>
      </c>
      <c r="G99" s="95" t="s">
        <v>16</v>
      </c>
      <c r="H99" s="95" t="s">
        <v>16</v>
      </c>
      <c r="I99" s="95" t="s">
        <v>16</v>
      </c>
      <c r="J99" s="95">
        <v>45286585000</v>
      </c>
      <c r="K99" s="95" t="s">
        <v>28</v>
      </c>
      <c r="L99" s="21">
        <v>2500791.21</v>
      </c>
      <c r="M99" s="107">
        <v>42856</v>
      </c>
      <c r="N99" s="107">
        <v>43070</v>
      </c>
      <c r="O99" s="95" t="s">
        <v>25</v>
      </c>
      <c r="P99" s="95" t="s">
        <v>17</v>
      </c>
      <c r="Q99" s="33"/>
      <c r="R99" s="32"/>
    </row>
    <row r="100" spans="1:19" ht="63.75" x14ac:dyDescent="0.2">
      <c r="A100" s="131">
        <f t="shared" si="3"/>
        <v>71</v>
      </c>
      <c r="B100" s="28">
        <v>131</v>
      </c>
      <c r="C100" s="95" t="s">
        <v>35</v>
      </c>
      <c r="D100" s="95" t="s">
        <v>35</v>
      </c>
      <c r="E100" s="48" t="s">
        <v>206</v>
      </c>
      <c r="F100" s="95" t="s">
        <v>15</v>
      </c>
      <c r="G100" s="95" t="s">
        <v>16</v>
      </c>
      <c r="H100" s="95" t="s">
        <v>16</v>
      </c>
      <c r="I100" s="95" t="s">
        <v>16</v>
      </c>
      <c r="J100" s="95">
        <v>45286585000</v>
      </c>
      <c r="K100" s="95" t="s">
        <v>28</v>
      </c>
      <c r="L100" s="21">
        <v>18002601.199999999</v>
      </c>
      <c r="M100" s="107">
        <v>42856</v>
      </c>
      <c r="N100" s="107">
        <v>43070</v>
      </c>
      <c r="O100" s="95" t="s">
        <v>25</v>
      </c>
      <c r="P100" s="95" t="s">
        <v>17</v>
      </c>
      <c r="Q100" s="33"/>
      <c r="R100" s="32"/>
      <c r="S100" s="16"/>
    </row>
    <row r="101" spans="1:19" ht="63.75" x14ac:dyDescent="0.2">
      <c r="A101" s="131">
        <f t="shared" si="3"/>
        <v>72</v>
      </c>
      <c r="B101" s="28">
        <v>132</v>
      </c>
      <c r="C101" s="95" t="s">
        <v>35</v>
      </c>
      <c r="D101" s="95" t="s">
        <v>35</v>
      </c>
      <c r="E101" s="48" t="s">
        <v>206</v>
      </c>
      <c r="F101" s="95" t="s">
        <v>15</v>
      </c>
      <c r="G101" s="95" t="s">
        <v>16</v>
      </c>
      <c r="H101" s="95" t="s">
        <v>16</v>
      </c>
      <c r="I101" s="95" t="s">
        <v>16</v>
      </c>
      <c r="J101" s="95">
        <v>45286585000</v>
      </c>
      <c r="K101" s="95" t="s">
        <v>28</v>
      </c>
      <c r="L101" s="21">
        <v>33378728.399999999</v>
      </c>
      <c r="M101" s="107">
        <v>42856</v>
      </c>
      <c r="N101" s="107">
        <v>43070</v>
      </c>
      <c r="O101" s="95" t="s">
        <v>25</v>
      </c>
      <c r="P101" s="95" t="s">
        <v>17</v>
      </c>
      <c r="Q101" s="33"/>
      <c r="R101" s="32"/>
    </row>
    <row r="102" spans="1:19" ht="63.75" x14ac:dyDescent="0.2">
      <c r="A102" s="131">
        <f t="shared" si="3"/>
        <v>73</v>
      </c>
      <c r="B102" s="28">
        <v>133</v>
      </c>
      <c r="C102" s="95" t="s">
        <v>35</v>
      </c>
      <c r="D102" s="95" t="s">
        <v>35</v>
      </c>
      <c r="E102" s="48" t="s">
        <v>206</v>
      </c>
      <c r="F102" s="95" t="s">
        <v>15</v>
      </c>
      <c r="G102" s="95" t="s">
        <v>16</v>
      </c>
      <c r="H102" s="95" t="s">
        <v>16</v>
      </c>
      <c r="I102" s="95" t="s">
        <v>16</v>
      </c>
      <c r="J102" s="95">
        <v>45286585000</v>
      </c>
      <c r="K102" s="95" t="s">
        <v>28</v>
      </c>
      <c r="L102" s="21">
        <v>34500000</v>
      </c>
      <c r="M102" s="107">
        <v>42856</v>
      </c>
      <c r="N102" s="107">
        <v>43070</v>
      </c>
      <c r="O102" s="95" t="s">
        <v>25</v>
      </c>
      <c r="P102" s="95" t="s">
        <v>17</v>
      </c>
      <c r="Q102" s="33"/>
      <c r="R102" s="32"/>
    </row>
    <row r="103" spans="1:19" ht="63.75" x14ac:dyDescent="0.2">
      <c r="A103" s="131">
        <f t="shared" si="3"/>
        <v>74</v>
      </c>
      <c r="B103" s="28">
        <v>134</v>
      </c>
      <c r="C103" s="95" t="s">
        <v>35</v>
      </c>
      <c r="D103" s="95" t="s">
        <v>35</v>
      </c>
      <c r="E103" s="48" t="s">
        <v>206</v>
      </c>
      <c r="F103" s="95" t="s">
        <v>15</v>
      </c>
      <c r="G103" s="95" t="s">
        <v>16</v>
      </c>
      <c r="H103" s="95" t="s">
        <v>16</v>
      </c>
      <c r="I103" s="95" t="s">
        <v>16</v>
      </c>
      <c r="J103" s="95">
        <v>45286585000</v>
      </c>
      <c r="K103" s="95" t="s">
        <v>28</v>
      </c>
      <c r="L103" s="21">
        <v>8560031.5199999996</v>
      </c>
      <c r="M103" s="107">
        <v>42856</v>
      </c>
      <c r="N103" s="107">
        <v>43070</v>
      </c>
      <c r="O103" s="95" t="s">
        <v>25</v>
      </c>
      <c r="P103" s="95" t="s">
        <v>17</v>
      </c>
      <c r="Q103" s="33"/>
      <c r="R103" s="32"/>
    </row>
    <row r="104" spans="1:19" ht="51.75" customHeight="1" x14ac:dyDescent="0.2">
      <c r="A104" s="131">
        <f t="shared" si="3"/>
        <v>75</v>
      </c>
      <c r="B104" s="28">
        <v>137</v>
      </c>
      <c r="C104" s="95" t="s">
        <v>89</v>
      </c>
      <c r="D104" s="95" t="s">
        <v>89</v>
      </c>
      <c r="E104" s="151" t="s">
        <v>207</v>
      </c>
      <c r="F104" s="95" t="s">
        <v>15</v>
      </c>
      <c r="G104" s="95" t="s">
        <v>16</v>
      </c>
      <c r="H104" s="95" t="s">
        <v>16</v>
      </c>
      <c r="I104" s="95" t="s">
        <v>16</v>
      </c>
      <c r="J104" s="95">
        <v>45286585000</v>
      </c>
      <c r="K104" s="95" t="s">
        <v>28</v>
      </c>
      <c r="L104" s="21">
        <v>444582</v>
      </c>
      <c r="M104" s="107">
        <v>42856</v>
      </c>
      <c r="N104" s="107">
        <v>43191</v>
      </c>
      <c r="O104" s="95" t="s">
        <v>24</v>
      </c>
      <c r="P104" s="95" t="s">
        <v>18</v>
      </c>
      <c r="Q104" s="134" t="s">
        <v>240</v>
      </c>
      <c r="R104" s="33" t="s">
        <v>256</v>
      </c>
    </row>
    <row r="105" spans="1:19" ht="76.5" x14ac:dyDescent="0.2">
      <c r="A105" s="131">
        <f t="shared" si="3"/>
        <v>76</v>
      </c>
      <c r="B105" s="28">
        <v>138</v>
      </c>
      <c r="C105" s="95" t="s">
        <v>36</v>
      </c>
      <c r="D105" s="95" t="s">
        <v>35</v>
      </c>
      <c r="E105" s="48" t="s">
        <v>208</v>
      </c>
      <c r="F105" s="95" t="s">
        <v>15</v>
      </c>
      <c r="G105" s="95" t="s">
        <v>16</v>
      </c>
      <c r="H105" s="95" t="s">
        <v>16</v>
      </c>
      <c r="I105" s="95" t="s">
        <v>16</v>
      </c>
      <c r="J105" s="95">
        <v>45286585000</v>
      </c>
      <c r="K105" s="95" t="s">
        <v>28</v>
      </c>
      <c r="L105" s="21">
        <v>540000</v>
      </c>
      <c r="M105" s="107">
        <v>42856</v>
      </c>
      <c r="N105" s="107">
        <v>43070</v>
      </c>
      <c r="O105" s="95" t="s">
        <v>25</v>
      </c>
      <c r="P105" s="95" t="s">
        <v>17</v>
      </c>
      <c r="Q105" s="33"/>
      <c r="R105" s="32"/>
    </row>
    <row r="106" spans="1:19" ht="63.75" x14ac:dyDescent="0.2">
      <c r="A106" s="131">
        <f t="shared" si="3"/>
        <v>77</v>
      </c>
      <c r="B106" s="28">
        <v>139</v>
      </c>
      <c r="C106" s="95" t="s">
        <v>35</v>
      </c>
      <c r="D106" s="95" t="s">
        <v>35</v>
      </c>
      <c r="E106" s="48" t="s">
        <v>205</v>
      </c>
      <c r="F106" s="95" t="s">
        <v>15</v>
      </c>
      <c r="G106" s="95" t="s">
        <v>16</v>
      </c>
      <c r="H106" s="95" t="s">
        <v>16</v>
      </c>
      <c r="I106" s="95" t="s">
        <v>16</v>
      </c>
      <c r="J106" s="95">
        <v>45286585000</v>
      </c>
      <c r="K106" s="95" t="s">
        <v>28</v>
      </c>
      <c r="L106" s="21">
        <v>5081982</v>
      </c>
      <c r="M106" s="107">
        <v>42856</v>
      </c>
      <c r="N106" s="107">
        <v>43070</v>
      </c>
      <c r="O106" s="95" t="s">
        <v>25</v>
      </c>
      <c r="P106" s="95" t="s">
        <v>17</v>
      </c>
      <c r="Q106" s="33"/>
      <c r="R106" s="32"/>
    </row>
    <row r="107" spans="1:19" ht="51" x14ac:dyDescent="0.2">
      <c r="A107" s="131">
        <f t="shared" si="3"/>
        <v>78</v>
      </c>
      <c r="B107" s="28">
        <v>142</v>
      </c>
      <c r="C107" s="95" t="s">
        <v>213</v>
      </c>
      <c r="D107" s="95" t="s">
        <v>213</v>
      </c>
      <c r="E107" s="20" t="s">
        <v>212</v>
      </c>
      <c r="F107" s="95" t="s">
        <v>15</v>
      </c>
      <c r="G107" s="95" t="s">
        <v>16</v>
      </c>
      <c r="H107" s="95" t="s">
        <v>16</v>
      </c>
      <c r="I107" s="95" t="s">
        <v>16</v>
      </c>
      <c r="J107" s="95">
        <v>45286585000</v>
      </c>
      <c r="K107" s="95" t="s">
        <v>28</v>
      </c>
      <c r="L107" s="21">
        <v>112780</v>
      </c>
      <c r="M107" s="107">
        <v>42856</v>
      </c>
      <c r="N107" s="95" t="s">
        <v>62</v>
      </c>
      <c r="O107" s="95" t="s">
        <v>25</v>
      </c>
      <c r="P107" s="95" t="s">
        <v>17</v>
      </c>
      <c r="Q107" s="134" t="s">
        <v>240</v>
      </c>
      <c r="R107" s="33" t="s">
        <v>241</v>
      </c>
    </row>
    <row r="108" spans="1:19" ht="63.75" x14ac:dyDescent="0.2">
      <c r="A108" s="131">
        <f t="shared" si="3"/>
        <v>79</v>
      </c>
      <c r="B108" s="28">
        <v>143</v>
      </c>
      <c r="C108" s="95" t="s">
        <v>35</v>
      </c>
      <c r="D108" s="95" t="s">
        <v>35</v>
      </c>
      <c r="E108" s="20" t="s">
        <v>216</v>
      </c>
      <c r="F108" s="95" t="s">
        <v>15</v>
      </c>
      <c r="G108" s="95" t="s">
        <v>16</v>
      </c>
      <c r="H108" s="95" t="s">
        <v>16</v>
      </c>
      <c r="I108" s="95" t="s">
        <v>16</v>
      </c>
      <c r="J108" s="95">
        <v>45286585000</v>
      </c>
      <c r="K108" s="95" t="s">
        <v>28</v>
      </c>
      <c r="L108" s="23">
        <v>59772900</v>
      </c>
      <c r="M108" s="107">
        <v>42856</v>
      </c>
      <c r="N108" s="107">
        <v>42887</v>
      </c>
      <c r="O108" s="95" t="s">
        <v>25</v>
      </c>
      <c r="P108" s="95" t="s">
        <v>17</v>
      </c>
      <c r="Q108" s="33"/>
      <c r="R108" s="32"/>
    </row>
    <row r="109" spans="1:19" ht="63.75" x14ac:dyDescent="0.2">
      <c r="A109" s="131">
        <f t="shared" si="3"/>
        <v>80</v>
      </c>
      <c r="B109" s="28">
        <v>144</v>
      </c>
      <c r="C109" s="95" t="s">
        <v>35</v>
      </c>
      <c r="D109" s="95" t="s">
        <v>35</v>
      </c>
      <c r="E109" s="20" t="s">
        <v>216</v>
      </c>
      <c r="F109" s="95" t="s">
        <v>15</v>
      </c>
      <c r="G109" s="95" t="s">
        <v>16</v>
      </c>
      <c r="H109" s="95" t="s">
        <v>16</v>
      </c>
      <c r="I109" s="95" t="s">
        <v>16</v>
      </c>
      <c r="J109" s="95">
        <v>45286585000</v>
      </c>
      <c r="K109" s="95" t="s">
        <v>28</v>
      </c>
      <c r="L109" s="23">
        <v>19706100</v>
      </c>
      <c r="M109" s="107">
        <v>42856</v>
      </c>
      <c r="N109" s="107">
        <v>42979</v>
      </c>
      <c r="O109" s="95" t="s">
        <v>25</v>
      </c>
      <c r="P109" s="95" t="s">
        <v>17</v>
      </c>
      <c r="Q109" s="33"/>
      <c r="R109" s="32"/>
    </row>
    <row r="110" spans="1:19" ht="63.75" x14ac:dyDescent="0.2">
      <c r="A110" s="131">
        <f t="shared" si="3"/>
        <v>81</v>
      </c>
      <c r="B110" s="28">
        <v>145</v>
      </c>
      <c r="C110" s="95" t="s">
        <v>35</v>
      </c>
      <c r="D110" s="95" t="s">
        <v>35</v>
      </c>
      <c r="E110" s="20" t="s">
        <v>216</v>
      </c>
      <c r="F110" s="95" t="s">
        <v>15</v>
      </c>
      <c r="G110" s="95" t="s">
        <v>16</v>
      </c>
      <c r="H110" s="95" t="s">
        <v>16</v>
      </c>
      <c r="I110" s="95" t="s">
        <v>16</v>
      </c>
      <c r="J110" s="95">
        <v>45286585000</v>
      </c>
      <c r="K110" s="95" t="s">
        <v>28</v>
      </c>
      <c r="L110" s="23">
        <v>9988180</v>
      </c>
      <c r="M110" s="107">
        <v>42856</v>
      </c>
      <c r="N110" s="107">
        <v>42979</v>
      </c>
      <c r="O110" s="95" t="s">
        <v>25</v>
      </c>
      <c r="P110" s="95" t="s">
        <v>17</v>
      </c>
      <c r="Q110" s="33"/>
      <c r="R110" s="32"/>
    </row>
    <row r="111" spans="1:19" ht="63.75" x14ac:dyDescent="0.2">
      <c r="A111" s="131">
        <f t="shared" si="3"/>
        <v>82</v>
      </c>
      <c r="B111" s="28">
        <v>146</v>
      </c>
      <c r="C111" s="95" t="s">
        <v>35</v>
      </c>
      <c r="D111" s="95" t="s">
        <v>35</v>
      </c>
      <c r="E111" s="20" t="s">
        <v>216</v>
      </c>
      <c r="F111" s="95" t="s">
        <v>15</v>
      </c>
      <c r="G111" s="95" t="s">
        <v>16</v>
      </c>
      <c r="H111" s="95" t="s">
        <v>16</v>
      </c>
      <c r="I111" s="95" t="s">
        <v>16</v>
      </c>
      <c r="J111" s="95">
        <v>45286585000</v>
      </c>
      <c r="K111" s="95" t="s">
        <v>28</v>
      </c>
      <c r="L111" s="23">
        <v>9998157</v>
      </c>
      <c r="M111" s="107">
        <v>42856</v>
      </c>
      <c r="N111" s="107">
        <v>43070</v>
      </c>
      <c r="O111" s="95" t="s">
        <v>25</v>
      </c>
      <c r="P111" s="95" t="s">
        <v>17</v>
      </c>
      <c r="Q111" s="33"/>
      <c r="R111" s="32"/>
    </row>
    <row r="112" spans="1:19" ht="38.25" x14ac:dyDescent="0.2">
      <c r="A112" s="131">
        <f t="shared" si="3"/>
        <v>83</v>
      </c>
      <c r="B112" s="28">
        <v>147</v>
      </c>
      <c r="C112" s="95" t="s">
        <v>210</v>
      </c>
      <c r="D112" s="95" t="s">
        <v>199</v>
      </c>
      <c r="E112" s="20" t="s">
        <v>217</v>
      </c>
      <c r="F112" s="95" t="s">
        <v>15</v>
      </c>
      <c r="G112" s="95" t="s">
        <v>16</v>
      </c>
      <c r="H112" s="95" t="s">
        <v>16</v>
      </c>
      <c r="I112" s="95" t="s">
        <v>16</v>
      </c>
      <c r="J112" s="95">
        <v>45286585000</v>
      </c>
      <c r="K112" s="95" t="s">
        <v>28</v>
      </c>
      <c r="L112" s="21">
        <v>1100000000</v>
      </c>
      <c r="M112" s="107">
        <v>42856</v>
      </c>
      <c r="N112" s="107">
        <v>42979</v>
      </c>
      <c r="O112" s="95" t="s">
        <v>25</v>
      </c>
      <c r="P112" s="95" t="s">
        <v>17</v>
      </c>
      <c r="Q112" s="134" t="s">
        <v>240</v>
      </c>
      <c r="R112" s="33" t="s">
        <v>255</v>
      </c>
    </row>
    <row r="113" spans="1:19" ht="38.25" x14ac:dyDescent="0.2">
      <c r="A113" s="131">
        <f t="shared" si="3"/>
        <v>84</v>
      </c>
      <c r="B113" s="28">
        <v>50</v>
      </c>
      <c r="C113" s="95" t="s">
        <v>66</v>
      </c>
      <c r="D113" s="95" t="s">
        <v>66</v>
      </c>
      <c r="E113" s="48" t="s">
        <v>63</v>
      </c>
      <c r="F113" s="95" t="s">
        <v>15</v>
      </c>
      <c r="G113" s="95" t="s">
        <v>16</v>
      </c>
      <c r="H113" s="95" t="s">
        <v>56</v>
      </c>
      <c r="I113" s="95">
        <v>27</v>
      </c>
      <c r="J113" s="51">
        <v>80401000000</v>
      </c>
      <c r="K113" s="95" t="s">
        <v>86</v>
      </c>
      <c r="L113" s="21">
        <v>468252</v>
      </c>
      <c r="M113" s="107">
        <v>42887</v>
      </c>
      <c r="N113" s="107">
        <v>43282</v>
      </c>
      <c r="O113" s="95" t="s">
        <v>30</v>
      </c>
      <c r="P113" s="95" t="s">
        <v>18</v>
      </c>
      <c r="Q113" s="134" t="s">
        <v>240</v>
      </c>
      <c r="R113" s="33" t="s">
        <v>255</v>
      </c>
      <c r="S113" s="34"/>
    </row>
    <row r="114" spans="1:19" ht="25.5" x14ac:dyDescent="0.2">
      <c r="A114" s="138">
        <f t="shared" si="3"/>
        <v>85</v>
      </c>
      <c r="B114" s="85">
        <v>53</v>
      </c>
      <c r="C114" s="96" t="s">
        <v>82</v>
      </c>
      <c r="D114" s="96" t="s">
        <v>83</v>
      </c>
      <c r="E114" s="97" t="s">
        <v>81</v>
      </c>
      <c r="F114" s="96" t="s">
        <v>15</v>
      </c>
      <c r="G114" s="96" t="s">
        <v>16</v>
      </c>
      <c r="H114" s="96" t="s">
        <v>27</v>
      </c>
      <c r="I114" s="96">
        <v>1</v>
      </c>
      <c r="J114" s="96">
        <v>45286585000</v>
      </c>
      <c r="K114" s="96" t="s">
        <v>28</v>
      </c>
      <c r="L114" s="100">
        <f>2360000</f>
        <v>2360000</v>
      </c>
      <c r="M114" s="108">
        <v>42888</v>
      </c>
      <c r="N114" s="108">
        <v>42917</v>
      </c>
      <c r="O114" s="96" t="s">
        <v>24</v>
      </c>
      <c r="P114" s="96" t="s">
        <v>18</v>
      </c>
      <c r="Q114" s="33"/>
      <c r="R114" s="32"/>
      <c r="S114" s="34"/>
    </row>
    <row r="115" spans="1:19" ht="81.75" customHeight="1" x14ac:dyDescent="0.2">
      <c r="A115" s="131">
        <f t="shared" si="3"/>
        <v>86</v>
      </c>
      <c r="B115" s="28">
        <v>128</v>
      </c>
      <c r="C115" s="95" t="s">
        <v>35</v>
      </c>
      <c r="D115" s="95" t="s">
        <v>35</v>
      </c>
      <c r="E115" s="48" t="s">
        <v>186</v>
      </c>
      <c r="F115" s="95" t="s">
        <v>15</v>
      </c>
      <c r="G115" s="95" t="s">
        <v>16</v>
      </c>
      <c r="H115" s="95" t="s">
        <v>16</v>
      </c>
      <c r="I115" s="95" t="s">
        <v>16</v>
      </c>
      <c r="J115" s="95">
        <v>45286585000</v>
      </c>
      <c r="K115" s="95" t="s">
        <v>28</v>
      </c>
      <c r="L115" s="21">
        <v>5849207</v>
      </c>
      <c r="M115" s="107">
        <v>42888</v>
      </c>
      <c r="N115" s="107">
        <v>43070</v>
      </c>
      <c r="O115" s="95" t="s">
        <v>25</v>
      </c>
      <c r="P115" s="95" t="s">
        <v>17</v>
      </c>
      <c r="Q115" s="33"/>
      <c r="R115" s="32"/>
    </row>
    <row r="116" spans="1:19" ht="89.25" x14ac:dyDescent="0.2">
      <c r="A116" s="131">
        <f t="shared" si="3"/>
        <v>87</v>
      </c>
      <c r="B116" s="28">
        <v>135</v>
      </c>
      <c r="C116" s="95" t="s">
        <v>35</v>
      </c>
      <c r="D116" s="95" t="s">
        <v>35</v>
      </c>
      <c r="E116" s="48" t="s">
        <v>194</v>
      </c>
      <c r="F116" s="95" t="s">
        <v>15</v>
      </c>
      <c r="G116" s="95" t="s">
        <v>16</v>
      </c>
      <c r="H116" s="95" t="s">
        <v>16</v>
      </c>
      <c r="I116" s="95" t="s">
        <v>16</v>
      </c>
      <c r="J116" s="95">
        <v>45286585000</v>
      </c>
      <c r="K116" s="95" t="s">
        <v>28</v>
      </c>
      <c r="L116" s="21">
        <v>9800000</v>
      </c>
      <c r="M116" s="107">
        <v>42888</v>
      </c>
      <c r="N116" s="107">
        <v>42917</v>
      </c>
      <c r="O116" s="95" t="s">
        <v>25</v>
      </c>
      <c r="P116" s="95" t="s">
        <v>17</v>
      </c>
      <c r="Q116" s="33"/>
      <c r="R116" s="32"/>
    </row>
    <row r="117" spans="1:19" ht="76.5" x14ac:dyDescent="0.2">
      <c r="A117" s="131">
        <f t="shared" si="3"/>
        <v>88</v>
      </c>
      <c r="B117" s="28">
        <v>140</v>
      </c>
      <c r="C117" s="95" t="s">
        <v>35</v>
      </c>
      <c r="D117" s="95" t="s">
        <v>35</v>
      </c>
      <c r="E117" s="48" t="s">
        <v>208</v>
      </c>
      <c r="F117" s="95" t="s">
        <v>15</v>
      </c>
      <c r="G117" s="95" t="s">
        <v>16</v>
      </c>
      <c r="H117" s="95" t="s">
        <v>16</v>
      </c>
      <c r="I117" s="95" t="s">
        <v>16</v>
      </c>
      <c r="J117" s="95">
        <v>45286585000</v>
      </c>
      <c r="K117" s="95" t="s">
        <v>28</v>
      </c>
      <c r="L117" s="21">
        <v>1500000</v>
      </c>
      <c r="M117" s="107">
        <v>42888</v>
      </c>
      <c r="N117" s="107">
        <v>43070</v>
      </c>
      <c r="O117" s="95" t="s">
        <v>25</v>
      </c>
      <c r="P117" s="95" t="s">
        <v>17</v>
      </c>
      <c r="Q117" s="33"/>
      <c r="R117" s="32"/>
    </row>
    <row r="118" spans="1:19" ht="38.25" x14ac:dyDescent="0.2">
      <c r="A118" s="131">
        <f t="shared" si="3"/>
        <v>89</v>
      </c>
      <c r="B118" s="28">
        <v>141</v>
      </c>
      <c r="C118" s="95" t="s">
        <v>210</v>
      </c>
      <c r="D118" s="95" t="s">
        <v>199</v>
      </c>
      <c r="E118" s="20" t="s">
        <v>209</v>
      </c>
      <c r="F118" s="95" t="s">
        <v>15</v>
      </c>
      <c r="G118" s="95" t="s">
        <v>16</v>
      </c>
      <c r="H118" s="95" t="s">
        <v>16</v>
      </c>
      <c r="I118" s="95" t="s">
        <v>16</v>
      </c>
      <c r="J118" s="95">
        <v>45286585000</v>
      </c>
      <c r="K118" s="95" t="s">
        <v>28</v>
      </c>
      <c r="L118" s="21">
        <f>250369580.28+3501058.46</f>
        <v>253870638.74000001</v>
      </c>
      <c r="M118" s="107">
        <v>42888</v>
      </c>
      <c r="N118" s="107">
        <v>43497</v>
      </c>
      <c r="O118" s="95" t="s">
        <v>25</v>
      </c>
      <c r="P118" s="95" t="s">
        <v>17</v>
      </c>
      <c r="Q118" s="134" t="s">
        <v>240</v>
      </c>
      <c r="R118" s="33" t="s">
        <v>255</v>
      </c>
    </row>
    <row r="119" spans="1:19" ht="63.75" x14ac:dyDescent="0.2">
      <c r="A119" s="131">
        <f t="shared" si="3"/>
        <v>90</v>
      </c>
      <c r="B119" s="28">
        <v>148</v>
      </c>
      <c r="C119" s="95" t="s">
        <v>35</v>
      </c>
      <c r="D119" s="95" t="s">
        <v>35</v>
      </c>
      <c r="E119" s="48" t="s">
        <v>186</v>
      </c>
      <c r="F119" s="95" t="s">
        <v>15</v>
      </c>
      <c r="G119" s="95" t="s">
        <v>16</v>
      </c>
      <c r="H119" s="95" t="s">
        <v>16</v>
      </c>
      <c r="I119" s="95" t="s">
        <v>16</v>
      </c>
      <c r="J119" s="95">
        <v>45286585000</v>
      </c>
      <c r="K119" s="95" t="s">
        <v>28</v>
      </c>
      <c r="L119" s="21">
        <v>20411200</v>
      </c>
      <c r="M119" s="107">
        <v>42888</v>
      </c>
      <c r="N119" s="107">
        <v>43070</v>
      </c>
      <c r="O119" s="95" t="s">
        <v>25</v>
      </c>
      <c r="P119" s="95" t="s">
        <v>17</v>
      </c>
      <c r="Q119" s="33"/>
      <c r="R119" s="32"/>
    </row>
    <row r="120" spans="1:19" ht="63.75" x14ac:dyDescent="0.2">
      <c r="A120" s="131">
        <f t="shared" si="3"/>
        <v>91</v>
      </c>
      <c r="B120" s="28">
        <v>149</v>
      </c>
      <c r="C120" s="95" t="s">
        <v>35</v>
      </c>
      <c r="D120" s="95" t="s">
        <v>35</v>
      </c>
      <c r="E120" s="48" t="s">
        <v>186</v>
      </c>
      <c r="F120" s="95" t="s">
        <v>15</v>
      </c>
      <c r="G120" s="95" t="s">
        <v>16</v>
      </c>
      <c r="H120" s="95" t="s">
        <v>16</v>
      </c>
      <c r="I120" s="95" t="s">
        <v>16</v>
      </c>
      <c r="J120" s="95">
        <v>45286585000</v>
      </c>
      <c r="K120" s="95" t="s">
        <v>28</v>
      </c>
      <c r="L120" s="21">
        <v>8056527.2400000002</v>
      </c>
      <c r="M120" s="107">
        <v>42888</v>
      </c>
      <c r="N120" s="107">
        <v>43070</v>
      </c>
      <c r="O120" s="95" t="s">
        <v>25</v>
      </c>
      <c r="P120" s="95" t="s">
        <v>17</v>
      </c>
      <c r="Q120" s="33"/>
      <c r="R120" s="32"/>
    </row>
    <row r="121" spans="1:19" ht="63.75" x14ac:dyDescent="0.2">
      <c r="A121" s="131">
        <f t="shared" si="3"/>
        <v>92</v>
      </c>
      <c r="B121" s="28">
        <v>150</v>
      </c>
      <c r="C121" s="95" t="s">
        <v>35</v>
      </c>
      <c r="D121" s="95" t="s">
        <v>35</v>
      </c>
      <c r="E121" s="48" t="s">
        <v>216</v>
      </c>
      <c r="F121" s="95" t="s">
        <v>15</v>
      </c>
      <c r="G121" s="95" t="s">
        <v>16</v>
      </c>
      <c r="H121" s="95" t="s">
        <v>16</v>
      </c>
      <c r="I121" s="95" t="s">
        <v>16</v>
      </c>
      <c r="J121" s="95">
        <v>45286585000</v>
      </c>
      <c r="K121" s="95" t="s">
        <v>28</v>
      </c>
      <c r="L121" s="21">
        <v>174000</v>
      </c>
      <c r="M121" s="107">
        <v>42888</v>
      </c>
      <c r="N121" s="107">
        <v>43070</v>
      </c>
      <c r="O121" s="95" t="s">
        <v>25</v>
      </c>
      <c r="P121" s="95" t="s">
        <v>17</v>
      </c>
      <c r="Q121" s="33"/>
      <c r="R121" s="32"/>
    </row>
    <row r="122" spans="1:19" ht="63.75" x14ac:dyDescent="0.2">
      <c r="A122" s="131">
        <f t="shared" si="3"/>
        <v>93</v>
      </c>
      <c r="B122" s="28">
        <v>154</v>
      </c>
      <c r="C122" s="95" t="s">
        <v>36</v>
      </c>
      <c r="D122" s="95" t="s">
        <v>35</v>
      </c>
      <c r="E122" s="48" t="s">
        <v>260</v>
      </c>
      <c r="F122" s="95" t="s">
        <v>15</v>
      </c>
      <c r="G122" s="95" t="s">
        <v>16</v>
      </c>
      <c r="H122" s="95" t="s">
        <v>16</v>
      </c>
      <c r="I122" s="95" t="s">
        <v>16</v>
      </c>
      <c r="J122" s="95">
        <v>45286585000</v>
      </c>
      <c r="K122" s="95" t="s">
        <v>28</v>
      </c>
      <c r="L122" s="21">
        <v>2072062.39</v>
      </c>
      <c r="M122" s="107">
        <v>42888</v>
      </c>
      <c r="N122" s="107">
        <v>42979</v>
      </c>
      <c r="O122" s="95" t="s">
        <v>25</v>
      </c>
      <c r="P122" s="95" t="s">
        <v>17</v>
      </c>
      <c r="Q122" s="33"/>
      <c r="R122" s="32"/>
    </row>
    <row r="123" spans="1:19" ht="63.75" x14ac:dyDescent="0.2">
      <c r="A123" s="131">
        <f t="shared" si="3"/>
        <v>94</v>
      </c>
      <c r="B123" s="28">
        <v>155</v>
      </c>
      <c r="C123" s="95" t="s">
        <v>36</v>
      </c>
      <c r="D123" s="95" t="s">
        <v>35</v>
      </c>
      <c r="E123" s="48" t="s">
        <v>260</v>
      </c>
      <c r="F123" s="95" t="s">
        <v>15</v>
      </c>
      <c r="G123" s="95" t="s">
        <v>16</v>
      </c>
      <c r="H123" s="95" t="s">
        <v>16</v>
      </c>
      <c r="I123" s="95" t="s">
        <v>16</v>
      </c>
      <c r="J123" s="95">
        <v>45286585000</v>
      </c>
      <c r="K123" s="95" t="s">
        <v>28</v>
      </c>
      <c r="L123" s="21">
        <v>15989000</v>
      </c>
      <c r="M123" s="107">
        <v>42888</v>
      </c>
      <c r="N123" s="107">
        <v>42979</v>
      </c>
      <c r="O123" s="95" t="s">
        <v>25</v>
      </c>
      <c r="P123" s="95" t="s">
        <v>17</v>
      </c>
      <c r="Q123" s="33"/>
      <c r="R123" s="32"/>
    </row>
    <row r="124" spans="1:19" x14ac:dyDescent="0.2">
      <c r="A124" s="52"/>
      <c r="B124" s="209" t="s">
        <v>233</v>
      </c>
      <c r="C124" s="209"/>
      <c r="D124" s="209"/>
      <c r="E124" s="53">
        <f>SUM(L97:L113)+SUM(L86:L95)+SUM(L115:L123)</f>
        <v>1916790606</v>
      </c>
      <c r="F124" s="52"/>
      <c r="G124" s="52"/>
      <c r="H124" s="52"/>
      <c r="I124" s="52"/>
      <c r="J124" s="52"/>
      <c r="K124" s="52"/>
      <c r="L124" s="77"/>
      <c r="M124" s="52"/>
      <c r="N124" s="52"/>
      <c r="O124" s="52"/>
      <c r="P124" s="52"/>
      <c r="Q124" s="33"/>
      <c r="R124" s="32"/>
    </row>
    <row r="125" spans="1:19" x14ac:dyDescent="0.2">
      <c r="A125" s="118"/>
      <c r="B125" s="119"/>
      <c r="C125" s="119"/>
      <c r="D125" s="119"/>
      <c r="E125" s="132" t="s">
        <v>31</v>
      </c>
      <c r="F125" s="119"/>
      <c r="G125" s="119"/>
      <c r="H125" s="119"/>
      <c r="I125" s="119"/>
      <c r="J125" s="119"/>
      <c r="K125" s="119"/>
      <c r="L125" s="119"/>
      <c r="M125" s="119"/>
      <c r="N125" s="119"/>
      <c r="O125" s="119"/>
      <c r="P125" s="120"/>
      <c r="Q125" s="33"/>
      <c r="R125" s="32"/>
    </row>
    <row r="126" spans="1:19" ht="51" x14ac:dyDescent="0.2">
      <c r="A126" s="140">
        <f>A123+1</f>
        <v>95</v>
      </c>
      <c r="B126" s="28">
        <v>48</v>
      </c>
      <c r="C126" s="96" t="s">
        <v>35</v>
      </c>
      <c r="D126" s="96" t="s">
        <v>36</v>
      </c>
      <c r="E126" s="102" t="s">
        <v>156</v>
      </c>
      <c r="F126" s="96" t="s">
        <v>15</v>
      </c>
      <c r="G126" s="96" t="s">
        <v>16</v>
      </c>
      <c r="H126" s="96" t="s">
        <v>16</v>
      </c>
      <c r="I126" s="86" t="s">
        <v>16</v>
      </c>
      <c r="J126" s="103">
        <v>22401000000</v>
      </c>
      <c r="K126" s="86" t="s">
        <v>157</v>
      </c>
      <c r="L126" s="100">
        <v>3500000</v>
      </c>
      <c r="M126" s="108">
        <v>42826</v>
      </c>
      <c r="N126" s="108">
        <v>43070</v>
      </c>
      <c r="O126" s="96" t="s">
        <v>25</v>
      </c>
      <c r="P126" s="4" t="s">
        <v>17</v>
      </c>
      <c r="Q126" s="33"/>
      <c r="R126" s="32"/>
      <c r="S126" s="34"/>
    </row>
    <row r="127" spans="1:19" x14ac:dyDescent="0.2">
      <c r="A127" s="52"/>
      <c r="B127" s="209" t="s">
        <v>244</v>
      </c>
      <c r="C127" s="209"/>
      <c r="D127" s="209"/>
      <c r="E127" s="53">
        <v>0</v>
      </c>
      <c r="F127" s="52"/>
      <c r="G127" s="52"/>
      <c r="H127" s="52"/>
      <c r="I127" s="52"/>
      <c r="J127" s="76"/>
      <c r="K127" s="52"/>
      <c r="L127" s="54"/>
      <c r="M127" s="52"/>
      <c r="N127" s="52"/>
      <c r="O127" s="52"/>
      <c r="P127" s="52"/>
      <c r="Q127" s="33"/>
      <c r="R127" s="32"/>
    </row>
    <row r="128" spans="1:19" x14ac:dyDescent="0.2">
      <c r="A128" s="114"/>
      <c r="B128" s="115"/>
      <c r="C128" s="115"/>
      <c r="D128" s="115"/>
      <c r="E128" s="92" t="s">
        <v>33</v>
      </c>
      <c r="F128" s="115"/>
      <c r="G128" s="115"/>
      <c r="H128" s="115"/>
      <c r="I128" s="115"/>
      <c r="J128" s="115"/>
      <c r="K128" s="115"/>
      <c r="L128" s="115"/>
      <c r="M128" s="115"/>
      <c r="N128" s="115"/>
      <c r="O128" s="115"/>
      <c r="P128" s="116"/>
      <c r="Q128" s="33"/>
      <c r="R128" s="32"/>
    </row>
    <row r="129" spans="1:19" s="34" customFormat="1" ht="38.25" x14ac:dyDescent="0.2">
      <c r="A129" s="140">
        <f>A126+1</f>
        <v>96</v>
      </c>
      <c r="B129" s="28">
        <v>65</v>
      </c>
      <c r="C129" s="140" t="s">
        <v>89</v>
      </c>
      <c r="D129" s="140" t="s">
        <v>114</v>
      </c>
      <c r="E129" s="48" t="s">
        <v>149</v>
      </c>
      <c r="F129" s="140" t="s">
        <v>138</v>
      </c>
      <c r="G129" s="140" t="s">
        <v>16</v>
      </c>
      <c r="H129" s="140" t="s">
        <v>16</v>
      </c>
      <c r="I129" s="3" t="s">
        <v>16</v>
      </c>
      <c r="J129" s="5">
        <v>97401000000</v>
      </c>
      <c r="K129" s="3" t="s">
        <v>137</v>
      </c>
      <c r="L129" s="21">
        <v>3700000</v>
      </c>
      <c r="M129" s="107">
        <v>42826</v>
      </c>
      <c r="N129" s="107">
        <v>43160</v>
      </c>
      <c r="O129" s="95" t="s">
        <v>25</v>
      </c>
      <c r="P129" s="3" t="s">
        <v>17</v>
      </c>
      <c r="Q129" s="134" t="s">
        <v>240</v>
      </c>
      <c r="R129" s="33" t="s">
        <v>256</v>
      </c>
    </row>
    <row r="130" spans="1:19" s="34" customFormat="1" x14ac:dyDescent="0.2">
      <c r="A130" s="52"/>
      <c r="B130" s="195" t="s">
        <v>230</v>
      </c>
      <c r="C130" s="196"/>
      <c r="D130" s="197"/>
      <c r="E130" s="53">
        <f>SUM(L129)</f>
        <v>3700000</v>
      </c>
      <c r="F130" s="52"/>
      <c r="G130" s="52"/>
      <c r="H130" s="52"/>
      <c r="I130" s="52"/>
      <c r="J130" s="52"/>
      <c r="K130" s="52"/>
      <c r="L130" s="54"/>
      <c r="M130" s="52"/>
      <c r="N130" s="52"/>
      <c r="O130" s="52"/>
      <c r="P130" s="52"/>
      <c r="Q130" s="35"/>
      <c r="S130" s="101"/>
    </row>
    <row r="131" spans="1:19" x14ac:dyDescent="0.2">
      <c r="A131" s="56"/>
      <c r="B131" s="204" t="s">
        <v>229</v>
      </c>
      <c r="C131" s="205"/>
      <c r="D131" s="206"/>
      <c r="E131" s="57">
        <f>E124+E127+E130</f>
        <v>1920490606</v>
      </c>
      <c r="F131" s="56"/>
      <c r="G131" s="56"/>
      <c r="H131" s="56"/>
      <c r="I131" s="56"/>
      <c r="J131" s="58"/>
      <c r="K131" s="56"/>
      <c r="L131" s="56"/>
      <c r="M131" s="59"/>
      <c r="N131" s="59"/>
      <c r="O131" s="56"/>
      <c r="P131" s="56"/>
      <c r="Q131" s="33"/>
      <c r="R131" s="32"/>
    </row>
    <row r="132" spans="1:19" ht="12.75" customHeight="1" x14ac:dyDescent="0.2">
      <c r="A132" s="121"/>
      <c r="B132" s="80"/>
      <c r="C132" s="80"/>
      <c r="D132" s="80"/>
      <c r="E132" s="94" t="s">
        <v>21</v>
      </c>
      <c r="F132" s="80"/>
      <c r="G132" s="80"/>
      <c r="H132" s="80"/>
      <c r="I132" s="80"/>
      <c r="J132" s="80"/>
      <c r="K132" s="80"/>
      <c r="L132" s="80"/>
      <c r="M132" s="80"/>
      <c r="N132" s="80"/>
      <c r="O132" s="80"/>
      <c r="P132" s="80"/>
      <c r="Q132" s="33"/>
      <c r="R132" s="32"/>
    </row>
    <row r="133" spans="1:19" x14ac:dyDescent="0.2">
      <c r="A133" s="114"/>
      <c r="B133" s="115"/>
      <c r="C133" s="115"/>
      <c r="D133" s="115"/>
      <c r="E133" s="92" t="s">
        <v>26</v>
      </c>
      <c r="F133" s="115"/>
      <c r="G133" s="115"/>
      <c r="H133" s="115"/>
      <c r="I133" s="115"/>
      <c r="J133" s="115"/>
      <c r="K133" s="115"/>
      <c r="L133" s="115"/>
      <c r="M133" s="115"/>
      <c r="N133" s="115"/>
      <c r="O133" s="115"/>
      <c r="P133" s="115"/>
      <c r="Q133" s="33"/>
      <c r="R133" s="32"/>
    </row>
    <row r="134" spans="1:19" ht="25.5" x14ac:dyDescent="0.2">
      <c r="A134" s="95">
        <f>A129+1</f>
        <v>97</v>
      </c>
      <c r="B134" s="28">
        <v>68</v>
      </c>
      <c r="C134" s="95" t="s">
        <v>82</v>
      </c>
      <c r="D134" s="95" t="s">
        <v>83</v>
      </c>
      <c r="E134" s="48" t="s">
        <v>81</v>
      </c>
      <c r="F134" s="95" t="s">
        <v>15</v>
      </c>
      <c r="G134" s="95" t="s">
        <v>16</v>
      </c>
      <c r="H134" s="95" t="s">
        <v>27</v>
      </c>
      <c r="I134" s="95">
        <v>1</v>
      </c>
      <c r="J134" s="95">
        <v>45286585000</v>
      </c>
      <c r="K134" s="95" t="s">
        <v>28</v>
      </c>
      <c r="L134" s="21">
        <v>2088033.33</v>
      </c>
      <c r="M134" s="107">
        <v>42917</v>
      </c>
      <c r="N134" s="107">
        <v>42948</v>
      </c>
      <c r="O134" s="95" t="s">
        <v>24</v>
      </c>
      <c r="P134" s="95" t="s">
        <v>18</v>
      </c>
      <c r="Q134" s="33"/>
      <c r="R134" s="32"/>
    </row>
    <row r="135" spans="1:19" ht="38.25" x14ac:dyDescent="0.2">
      <c r="A135" s="95">
        <f>A134+1</f>
        <v>98</v>
      </c>
      <c r="B135" s="28">
        <v>156</v>
      </c>
      <c r="C135" s="95" t="s">
        <v>210</v>
      </c>
      <c r="D135" s="95" t="s">
        <v>199</v>
      </c>
      <c r="E135" s="20" t="s">
        <v>209</v>
      </c>
      <c r="F135" s="95" t="s">
        <v>15</v>
      </c>
      <c r="G135" s="95" t="s">
        <v>16</v>
      </c>
      <c r="H135" s="95" t="s">
        <v>16</v>
      </c>
      <c r="I135" s="95" t="s">
        <v>16</v>
      </c>
      <c r="J135" s="95">
        <v>45286585000</v>
      </c>
      <c r="K135" s="95" t="s">
        <v>28</v>
      </c>
      <c r="L135" s="21">
        <f>145234035+3189092.73</f>
        <v>148423127.72999999</v>
      </c>
      <c r="M135" s="107">
        <v>42917</v>
      </c>
      <c r="N135" s="107">
        <v>43831</v>
      </c>
      <c r="O135" s="95" t="s">
        <v>25</v>
      </c>
      <c r="P135" s="95" t="s">
        <v>17</v>
      </c>
      <c r="Q135" s="134" t="s">
        <v>240</v>
      </c>
      <c r="R135" s="33" t="s">
        <v>255</v>
      </c>
    </row>
    <row r="136" spans="1:19" ht="63.75" x14ac:dyDescent="0.2">
      <c r="A136" s="139">
        <f t="shared" ref="A136:A179" si="4">A135+1</f>
        <v>99</v>
      </c>
      <c r="B136" s="28">
        <v>151</v>
      </c>
      <c r="C136" s="95" t="s">
        <v>35</v>
      </c>
      <c r="D136" s="95" t="s">
        <v>35</v>
      </c>
      <c r="E136" s="48" t="s">
        <v>216</v>
      </c>
      <c r="F136" s="95" t="s">
        <v>15</v>
      </c>
      <c r="G136" s="95" t="s">
        <v>16</v>
      </c>
      <c r="H136" s="95" t="s">
        <v>16</v>
      </c>
      <c r="I136" s="95" t="s">
        <v>16</v>
      </c>
      <c r="J136" s="95">
        <v>45286585000</v>
      </c>
      <c r="K136" s="95" t="s">
        <v>28</v>
      </c>
      <c r="L136" s="21">
        <v>23599049.629999999</v>
      </c>
      <c r="M136" s="107">
        <v>42917</v>
      </c>
      <c r="N136" s="107">
        <v>43070</v>
      </c>
      <c r="O136" s="95" t="s">
        <v>25</v>
      </c>
      <c r="P136" s="95" t="s">
        <v>17</v>
      </c>
      <c r="Q136" s="33"/>
      <c r="R136" s="32"/>
    </row>
    <row r="137" spans="1:19" ht="51" x14ac:dyDescent="0.2">
      <c r="A137" s="139">
        <f t="shared" si="4"/>
        <v>100</v>
      </c>
      <c r="B137" s="60">
        <v>157</v>
      </c>
      <c r="C137" s="95" t="s">
        <v>35</v>
      </c>
      <c r="D137" s="95" t="s">
        <v>35</v>
      </c>
      <c r="E137" s="48" t="s">
        <v>218</v>
      </c>
      <c r="F137" s="95" t="s">
        <v>15</v>
      </c>
      <c r="G137" s="95" t="s">
        <v>16</v>
      </c>
      <c r="H137" s="95" t="s">
        <v>16</v>
      </c>
      <c r="I137" s="95" t="s">
        <v>16</v>
      </c>
      <c r="J137" s="95">
        <v>45286585000</v>
      </c>
      <c r="K137" s="95" t="s">
        <v>28</v>
      </c>
      <c r="L137" s="21">
        <v>3004750</v>
      </c>
      <c r="M137" s="107">
        <v>42917</v>
      </c>
      <c r="N137" s="107">
        <v>43070</v>
      </c>
      <c r="O137" s="95" t="s">
        <v>25</v>
      </c>
      <c r="P137" s="95" t="s">
        <v>17</v>
      </c>
      <c r="Q137" s="33"/>
      <c r="R137" s="32"/>
    </row>
    <row r="138" spans="1:19" ht="51" x14ac:dyDescent="0.2">
      <c r="A138" s="139">
        <f t="shared" si="4"/>
        <v>101</v>
      </c>
      <c r="B138" s="60">
        <v>51</v>
      </c>
      <c r="C138" s="95" t="s">
        <v>66</v>
      </c>
      <c r="D138" s="95" t="s">
        <v>66</v>
      </c>
      <c r="E138" s="48" t="s">
        <v>245</v>
      </c>
      <c r="F138" s="95" t="s">
        <v>15</v>
      </c>
      <c r="G138" s="95" t="s">
        <v>16</v>
      </c>
      <c r="H138" s="95" t="s">
        <v>56</v>
      </c>
      <c r="I138" s="95">
        <v>440</v>
      </c>
      <c r="J138" s="51">
        <v>45286585000</v>
      </c>
      <c r="K138" s="95" t="s">
        <v>28</v>
      </c>
      <c r="L138" s="8">
        <v>11368571</v>
      </c>
      <c r="M138" s="107">
        <v>42917</v>
      </c>
      <c r="N138" s="107">
        <v>43313</v>
      </c>
      <c r="O138" s="95" t="s">
        <v>64</v>
      </c>
      <c r="P138" s="95" t="s">
        <v>65</v>
      </c>
      <c r="Q138" s="134" t="s">
        <v>240</v>
      </c>
      <c r="R138" s="33" t="s">
        <v>255</v>
      </c>
      <c r="S138" s="34"/>
    </row>
    <row r="139" spans="1:19" ht="51" x14ac:dyDescent="0.2">
      <c r="A139" s="139">
        <f t="shared" si="4"/>
        <v>102</v>
      </c>
      <c r="B139" s="28">
        <v>158</v>
      </c>
      <c r="C139" s="131" t="s">
        <v>35</v>
      </c>
      <c r="D139" s="131" t="s">
        <v>35</v>
      </c>
      <c r="E139" s="48" t="s">
        <v>218</v>
      </c>
      <c r="F139" s="131" t="s">
        <v>15</v>
      </c>
      <c r="G139" s="131" t="s">
        <v>16</v>
      </c>
      <c r="H139" s="131" t="s">
        <v>16</v>
      </c>
      <c r="I139" s="131" t="s">
        <v>16</v>
      </c>
      <c r="J139" s="131">
        <v>45286585000</v>
      </c>
      <c r="K139" s="131" t="s">
        <v>28</v>
      </c>
      <c r="L139" s="21">
        <v>195000</v>
      </c>
      <c r="M139" s="107">
        <v>42948</v>
      </c>
      <c r="N139" s="107">
        <v>43009</v>
      </c>
      <c r="O139" s="131" t="s">
        <v>25</v>
      </c>
      <c r="P139" s="131" t="s">
        <v>17</v>
      </c>
      <c r="Q139" s="33"/>
      <c r="R139" s="32"/>
      <c r="S139" s="34"/>
    </row>
    <row r="140" spans="1:19" ht="63.75" x14ac:dyDescent="0.2">
      <c r="A140" s="139">
        <f t="shared" si="4"/>
        <v>103</v>
      </c>
      <c r="B140" s="28">
        <v>159</v>
      </c>
      <c r="C140" s="131" t="s">
        <v>35</v>
      </c>
      <c r="D140" s="131" t="s">
        <v>35</v>
      </c>
      <c r="E140" s="48" t="s">
        <v>221</v>
      </c>
      <c r="F140" s="131" t="s">
        <v>15</v>
      </c>
      <c r="G140" s="131" t="s">
        <v>16</v>
      </c>
      <c r="H140" s="131" t="s">
        <v>16</v>
      </c>
      <c r="I140" s="131" t="s">
        <v>16</v>
      </c>
      <c r="J140" s="131">
        <v>45286585000</v>
      </c>
      <c r="K140" s="131" t="s">
        <v>28</v>
      </c>
      <c r="L140" s="21">
        <v>122898000</v>
      </c>
      <c r="M140" s="107">
        <v>42948</v>
      </c>
      <c r="N140" s="107">
        <v>43160</v>
      </c>
      <c r="O140" s="131" t="s">
        <v>25</v>
      </c>
      <c r="P140" s="131" t="s">
        <v>17</v>
      </c>
      <c r="Q140" s="33"/>
      <c r="R140" s="32"/>
      <c r="S140" s="34"/>
    </row>
    <row r="141" spans="1:19" ht="76.5" x14ac:dyDescent="0.2">
      <c r="A141" s="139">
        <f t="shared" si="4"/>
        <v>104</v>
      </c>
      <c r="B141" s="28">
        <v>160</v>
      </c>
      <c r="C141" s="131" t="s">
        <v>213</v>
      </c>
      <c r="D141" s="131" t="s">
        <v>213</v>
      </c>
      <c r="E141" s="20" t="s">
        <v>242</v>
      </c>
      <c r="F141" s="131" t="s">
        <v>15</v>
      </c>
      <c r="G141" s="131" t="s">
        <v>16</v>
      </c>
      <c r="H141" s="131" t="s">
        <v>16</v>
      </c>
      <c r="I141" s="131" t="s">
        <v>16</v>
      </c>
      <c r="J141" s="131">
        <v>45286585000</v>
      </c>
      <c r="K141" s="131" t="s">
        <v>28</v>
      </c>
      <c r="L141" s="21">
        <v>130000</v>
      </c>
      <c r="M141" s="107">
        <v>42948</v>
      </c>
      <c r="N141" s="107">
        <v>42948</v>
      </c>
      <c r="O141" s="131" t="s">
        <v>25</v>
      </c>
      <c r="P141" s="131" t="s">
        <v>17</v>
      </c>
      <c r="Q141" s="134" t="s">
        <v>240</v>
      </c>
      <c r="R141" s="33" t="s">
        <v>241</v>
      </c>
      <c r="S141" s="34"/>
    </row>
    <row r="142" spans="1:19" ht="63.75" x14ac:dyDescent="0.2">
      <c r="A142" s="141">
        <f t="shared" si="4"/>
        <v>105</v>
      </c>
      <c r="B142" s="28">
        <v>163</v>
      </c>
      <c r="C142" s="141" t="s">
        <v>35</v>
      </c>
      <c r="D142" s="141" t="s">
        <v>35</v>
      </c>
      <c r="E142" s="20" t="s">
        <v>216</v>
      </c>
      <c r="F142" s="141" t="s">
        <v>15</v>
      </c>
      <c r="G142" s="141" t="s">
        <v>16</v>
      </c>
      <c r="H142" s="141" t="s">
        <v>16</v>
      </c>
      <c r="I142" s="141" t="s">
        <v>16</v>
      </c>
      <c r="J142" s="141">
        <v>45286585000</v>
      </c>
      <c r="K142" s="141" t="s">
        <v>28</v>
      </c>
      <c r="L142" s="21">
        <v>66242100</v>
      </c>
      <c r="M142" s="107">
        <v>42948</v>
      </c>
      <c r="N142" s="107">
        <v>43070</v>
      </c>
      <c r="O142" s="141" t="s">
        <v>25</v>
      </c>
      <c r="P142" s="141" t="s">
        <v>17</v>
      </c>
      <c r="S142" s="34"/>
    </row>
    <row r="143" spans="1:19" ht="63.75" x14ac:dyDescent="0.2">
      <c r="A143" s="141">
        <f t="shared" si="4"/>
        <v>106</v>
      </c>
      <c r="B143" s="28">
        <v>164</v>
      </c>
      <c r="C143" s="141" t="s">
        <v>35</v>
      </c>
      <c r="D143" s="141" t="s">
        <v>35</v>
      </c>
      <c r="E143" s="20" t="s">
        <v>216</v>
      </c>
      <c r="F143" s="141" t="s">
        <v>15</v>
      </c>
      <c r="G143" s="141" t="s">
        <v>16</v>
      </c>
      <c r="H143" s="141" t="s">
        <v>16</v>
      </c>
      <c r="I143" s="141" t="s">
        <v>16</v>
      </c>
      <c r="J143" s="141">
        <v>45286585000</v>
      </c>
      <c r="K143" s="141" t="s">
        <v>28</v>
      </c>
      <c r="L143" s="21">
        <v>1165500</v>
      </c>
      <c r="M143" s="107">
        <v>42948</v>
      </c>
      <c r="N143" s="107">
        <v>42979</v>
      </c>
      <c r="O143" s="141" t="s">
        <v>25</v>
      </c>
      <c r="P143" s="141" t="s">
        <v>17</v>
      </c>
      <c r="S143" s="34"/>
    </row>
    <row r="144" spans="1:19" ht="89.25" x14ac:dyDescent="0.2">
      <c r="A144" s="141">
        <f t="shared" si="4"/>
        <v>107</v>
      </c>
      <c r="B144" s="28">
        <v>165</v>
      </c>
      <c r="C144" s="141" t="s">
        <v>35</v>
      </c>
      <c r="D144" s="141" t="s">
        <v>35</v>
      </c>
      <c r="E144" s="20" t="s">
        <v>263</v>
      </c>
      <c r="F144" s="141" t="s">
        <v>15</v>
      </c>
      <c r="G144" s="141" t="s">
        <v>16</v>
      </c>
      <c r="H144" s="141" t="s">
        <v>16</v>
      </c>
      <c r="I144" s="141" t="s">
        <v>16</v>
      </c>
      <c r="J144" s="141">
        <v>45286585000</v>
      </c>
      <c r="K144" s="141" t="s">
        <v>28</v>
      </c>
      <c r="L144" s="21">
        <v>129950.39999999999</v>
      </c>
      <c r="M144" s="107">
        <v>42948</v>
      </c>
      <c r="N144" s="107">
        <v>42979</v>
      </c>
      <c r="O144" s="141" t="s">
        <v>25</v>
      </c>
      <c r="P144" s="141" t="s">
        <v>17</v>
      </c>
      <c r="S144" s="34"/>
    </row>
    <row r="145" spans="1:19" ht="63.75" x14ac:dyDescent="0.2">
      <c r="A145" s="141">
        <f t="shared" si="4"/>
        <v>108</v>
      </c>
      <c r="B145" s="28">
        <v>166</v>
      </c>
      <c r="C145" s="141" t="s">
        <v>35</v>
      </c>
      <c r="D145" s="141" t="s">
        <v>35</v>
      </c>
      <c r="E145" s="20" t="s">
        <v>264</v>
      </c>
      <c r="F145" s="141" t="s">
        <v>15</v>
      </c>
      <c r="G145" s="141" t="s">
        <v>16</v>
      </c>
      <c r="H145" s="141" t="s">
        <v>16</v>
      </c>
      <c r="I145" s="141" t="s">
        <v>16</v>
      </c>
      <c r="J145" s="141">
        <v>45286585000</v>
      </c>
      <c r="K145" s="141" t="s">
        <v>28</v>
      </c>
      <c r="L145" s="21">
        <v>22035000</v>
      </c>
      <c r="M145" s="107">
        <v>42948</v>
      </c>
      <c r="N145" s="107">
        <v>43160</v>
      </c>
      <c r="O145" s="141" t="s">
        <v>25</v>
      </c>
      <c r="P145" s="141" t="s">
        <v>17</v>
      </c>
      <c r="S145" s="34"/>
    </row>
    <row r="146" spans="1:19" ht="63.75" x14ac:dyDescent="0.2">
      <c r="A146" s="141">
        <f t="shared" si="4"/>
        <v>109</v>
      </c>
      <c r="B146" s="28">
        <v>167</v>
      </c>
      <c r="C146" s="141" t="s">
        <v>35</v>
      </c>
      <c r="D146" s="141" t="s">
        <v>35</v>
      </c>
      <c r="E146" s="20" t="s">
        <v>264</v>
      </c>
      <c r="F146" s="141" t="s">
        <v>15</v>
      </c>
      <c r="G146" s="141" t="s">
        <v>16</v>
      </c>
      <c r="H146" s="141" t="s">
        <v>16</v>
      </c>
      <c r="I146" s="141" t="s">
        <v>16</v>
      </c>
      <c r="J146" s="141">
        <v>45286585000</v>
      </c>
      <c r="K146" s="141" t="s">
        <v>28</v>
      </c>
      <c r="L146" s="21">
        <v>4000000</v>
      </c>
      <c r="M146" s="107">
        <v>42948</v>
      </c>
      <c r="N146" s="107">
        <v>43160</v>
      </c>
      <c r="O146" s="141" t="s">
        <v>25</v>
      </c>
      <c r="P146" s="141" t="s">
        <v>17</v>
      </c>
      <c r="S146" s="34"/>
    </row>
    <row r="147" spans="1:19" ht="63.75" x14ac:dyDescent="0.2">
      <c r="A147" s="147">
        <f t="shared" si="4"/>
        <v>110</v>
      </c>
      <c r="B147" s="28">
        <v>168</v>
      </c>
      <c r="C147" s="147" t="s">
        <v>35</v>
      </c>
      <c r="D147" s="147" t="s">
        <v>35</v>
      </c>
      <c r="E147" s="20" t="s">
        <v>264</v>
      </c>
      <c r="F147" s="147" t="s">
        <v>15</v>
      </c>
      <c r="G147" s="147" t="s">
        <v>16</v>
      </c>
      <c r="H147" s="147" t="s">
        <v>16</v>
      </c>
      <c r="I147" s="147" t="s">
        <v>16</v>
      </c>
      <c r="J147" s="147">
        <v>45286585000</v>
      </c>
      <c r="K147" s="147" t="s">
        <v>28</v>
      </c>
      <c r="L147" s="21">
        <v>1186440</v>
      </c>
      <c r="M147" s="107">
        <v>42948</v>
      </c>
      <c r="N147" s="107">
        <v>43160</v>
      </c>
      <c r="O147" s="147" t="s">
        <v>25</v>
      </c>
      <c r="P147" s="147" t="s">
        <v>17</v>
      </c>
      <c r="S147" s="34"/>
    </row>
    <row r="148" spans="1:19" ht="63.75" x14ac:dyDescent="0.2">
      <c r="A148" s="141">
        <f t="shared" si="4"/>
        <v>111</v>
      </c>
      <c r="B148" s="28">
        <v>169</v>
      </c>
      <c r="C148" s="141" t="s">
        <v>35</v>
      </c>
      <c r="D148" s="141" t="s">
        <v>35</v>
      </c>
      <c r="E148" s="20" t="s">
        <v>264</v>
      </c>
      <c r="F148" s="141" t="s">
        <v>15</v>
      </c>
      <c r="G148" s="141" t="s">
        <v>16</v>
      </c>
      <c r="H148" s="141" t="s">
        <v>16</v>
      </c>
      <c r="I148" s="141" t="s">
        <v>16</v>
      </c>
      <c r="J148" s="141">
        <v>45286585000</v>
      </c>
      <c r="K148" s="141" t="s">
        <v>28</v>
      </c>
      <c r="L148" s="21">
        <v>5762700</v>
      </c>
      <c r="M148" s="107">
        <v>42948</v>
      </c>
      <c r="N148" s="107">
        <v>43160</v>
      </c>
      <c r="O148" s="141" t="s">
        <v>25</v>
      </c>
      <c r="P148" s="141" t="s">
        <v>17</v>
      </c>
      <c r="S148" s="34"/>
    </row>
    <row r="149" spans="1:19" ht="63.75" x14ac:dyDescent="0.2">
      <c r="A149" s="141">
        <f t="shared" si="4"/>
        <v>112</v>
      </c>
      <c r="B149" s="28">
        <v>170</v>
      </c>
      <c r="C149" s="141" t="s">
        <v>35</v>
      </c>
      <c r="D149" s="141" t="s">
        <v>35</v>
      </c>
      <c r="E149" s="20" t="s">
        <v>264</v>
      </c>
      <c r="F149" s="141" t="s">
        <v>15</v>
      </c>
      <c r="G149" s="141" t="s">
        <v>16</v>
      </c>
      <c r="H149" s="141" t="s">
        <v>16</v>
      </c>
      <c r="I149" s="141" t="s">
        <v>16</v>
      </c>
      <c r="J149" s="141">
        <v>45286585000</v>
      </c>
      <c r="K149" s="141" t="s">
        <v>28</v>
      </c>
      <c r="L149" s="21">
        <v>23882000</v>
      </c>
      <c r="M149" s="107">
        <v>42948</v>
      </c>
      <c r="N149" s="107">
        <v>43160</v>
      </c>
      <c r="O149" s="141" t="s">
        <v>25</v>
      </c>
      <c r="P149" s="141" t="s">
        <v>17</v>
      </c>
      <c r="S149" s="34"/>
    </row>
    <row r="150" spans="1:19" ht="63.75" x14ac:dyDescent="0.2">
      <c r="A150" s="141">
        <f t="shared" si="4"/>
        <v>113</v>
      </c>
      <c r="B150" s="28">
        <v>171</v>
      </c>
      <c r="C150" s="141" t="s">
        <v>35</v>
      </c>
      <c r="D150" s="141" t="s">
        <v>35</v>
      </c>
      <c r="E150" s="20" t="s">
        <v>264</v>
      </c>
      <c r="F150" s="141" t="s">
        <v>15</v>
      </c>
      <c r="G150" s="141" t="s">
        <v>16</v>
      </c>
      <c r="H150" s="141" t="s">
        <v>16</v>
      </c>
      <c r="I150" s="141" t="s">
        <v>16</v>
      </c>
      <c r="J150" s="141">
        <v>45286585000</v>
      </c>
      <c r="K150" s="141" t="s">
        <v>28</v>
      </c>
      <c r="L150" s="21">
        <v>88287000</v>
      </c>
      <c r="M150" s="107">
        <v>42948</v>
      </c>
      <c r="N150" s="107">
        <v>43160</v>
      </c>
      <c r="O150" s="141" t="s">
        <v>25</v>
      </c>
      <c r="P150" s="141" t="s">
        <v>17</v>
      </c>
      <c r="S150" s="34"/>
    </row>
    <row r="151" spans="1:19" ht="63.75" x14ac:dyDescent="0.2">
      <c r="A151" s="141">
        <f t="shared" si="4"/>
        <v>114</v>
      </c>
      <c r="B151" s="28">
        <v>172</v>
      </c>
      <c r="C151" s="141" t="s">
        <v>35</v>
      </c>
      <c r="D151" s="141" t="s">
        <v>35</v>
      </c>
      <c r="E151" s="20" t="s">
        <v>216</v>
      </c>
      <c r="F151" s="141" t="s">
        <v>15</v>
      </c>
      <c r="G151" s="141" t="s">
        <v>16</v>
      </c>
      <c r="H151" s="141" t="s">
        <v>16</v>
      </c>
      <c r="I151" s="141" t="s">
        <v>16</v>
      </c>
      <c r="J151" s="141">
        <v>45286585000</v>
      </c>
      <c r="K151" s="141" t="s">
        <v>28</v>
      </c>
      <c r="L151" s="21">
        <v>7476283</v>
      </c>
      <c r="M151" s="107">
        <v>42948</v>
      </c>
      <c r="N151" s="107">
        <v>43070</v>
      </c>
      <c r="O151" s="141" t="s">
        <v>25</v>
      </c>
      <c r="P151" s="141" t="s">
        <v>17</v>
      </c>
      <c r="S151" s="34"/>
    </row>
    <row r="152" spans="1:19" ht="63.75" x14ac:dyDescent="0.2">
      <c r="A152" s="141">
        <f t="shared" si="4"/>
        <v>115</v>
      </c>
      <c r="B152" s="28">
        <v>173</v>
      </c>
      <c r="C152" s="141" t="s">
        <v>35</v>
      </c>
      <c r="D152" s="141" t="s">
        <v>35</v>
      </c>
      <c r="E152" s="20" t="s">
        <v>216</v>
      </c>
      <c r="F152" s="141" t="s">
        <v>15</v>
      </c>
      <c r="G152" s="141" t="s">
        <v>16</v>
      </c>
      <c r="H152" s="141" t="s">
        <v>16</v>
      </c>
      <c r="I152" s="141" t="s">
        <v>16</v>
      </c>
      <c r="J152" s="141">
        <v>45286585000</v>
      </c>
      <c r="K152" s="141" t="s">
        <v>28</v>
      </c>
      <c r="L152" s="21">
        <v>3954472</v>
      </c>
      <c r="M152" s="107">
        <v>42948</v>
      </c>
      <c r="N152" s="107">
        <v>43070</v>
      </c>
      <c r="O152" s="141" t="s">
        <v>25</v>
      </c>
      <c r="P152" s="141" t="s">
        <v>17</v>
      </c>
      <c r="S152" s="34"/>
    </row>
    <row r="153" spans="1:19" ht="63.75" x14ac:dyDescent="0.2">
      <c r="A153" s="141">
        <f t="shared" si="4"/>
        <v>116</v>
      </c>
      <c r="B153" s="28">
        <v>174</v>
      </c>
      <c r="C153" s="141" t="s">
        <v>35</v>
      </c>
      <c r="D153" s="141" t="s">
        <v>35</v>
      </c>
      <c r="E153" s="20" t="s">
        <v>216</v>
      </c>
      <c r="F153" s="141" t="s">
        <v>15</v>
      </c>
      <c r="G153" s="141" t="s">
        <v>16</v>
      </c>
      <c r="H153" s="141" t="s">
        <v>16</v>
      </c>
      <c r="I153" s="141" t="s">
        <v>16</v>
      </c>
      <c r="J153" s="141">
        <v>45286585000</v>
      </c>
      <c r="K153" s="141" t="s">
        <v>28</v>
      </c>
      <c r="L153" s="21">
        <v>40000000</v>
      </c>
      <c r="M153" s="107">
        <v>42948</v>
      </c>
      <c r="N153" s="107">
        <v>42979</v>
      </c>
      <c r="O153" s="141" t="s">
        <v>25</v>
      </c>
      <c r="P153" s="141" t="s">
        <v>17</v>
      </c>
      <c r="S153" s="34"/>
    </row>
    <row r="154" spans="1:19" ht="63.75" x14ac:dyDescent="0.2">
      <c r="A154" s="141">
        <f t="shared" si="4"/>
        <v>117</v>
      </c>
      <c r="B154" s="28">
        <v>175</v>
      </c>
      <c r="C154" s="141" t="s">
        <v>35</v>
      </c>
      <c r="D154" s="141" t="s">
        <v>35</v>
      </c>
      <c r="E154" s="20" t="s">
        <v>216</v>
      </c>
      <c r="F154" s="141" t="s">
        <v>15</v>
      </c>
      <c r="G154" s="141" t="s">
        <v>16</v>
      </c>
      <c r="H154" s="141" t="s">
        <v>16</v>
      </c>
      <c r="I154" s="141" t="s">
        <v>16</v>
      </c>
      <c r="J154" s="141">
        <v>45286585000</v>
      </c>
      <c r="K154" s="141" t="s">
        <v>28</v>
      </c>
      <c r="L154" s="21">
        <v>5000000</v>
      </c>
      <c r="M154" s="107">
        <v>42948</v>
      </c>
      <c r="N154" s="107">
        <v>42979</v>
      </c>
      <c r="O154" s="141" t="s">
        <v>25</v>
      </c>
      <c r="P154" s="141" t="s">
        <v>17</v>
      </c>
      <c r="S154" s="34"/>
    </row>
    <row r="155" spans="1:19" ht="63.75" x14ac:dyDescent="0.2">
      <c r="A155" s="141">
        <f t="shared" si="4"/>
        <v>118</v>
      </c>
      <c r="B155" s="28">
        <v>176</v>
      </c>
      <c r="C155" s="141" t="s">
        <v>35</v>
      </c>
      <c r="D155" s="141" t="s">
        <v>35</v>
      </c>
      <c r="E155" s="20" t="s">
        <v>264</v>
      </c>
      <c r="F155" s="141" t="s">
        <v>15</v>
      </c>
      <c r="G155" s="141" t="s">
        <v>16</v>
      </c>
      <c r="H155" s="141" t="s">
        <v>16</v>
      </c>
      <c r="I155" s="141" t="s">
        <v>16</v>
      </c>
      <c r="J155" s="141">
        <v>45286585000</v>
      </c>
      <c r="K155" s="141" t="s">
        <v>28</v>
      </c>
      <c r="L155" s="21">
        <v>300000</v>
      </c>
      <c r="M155" s="107">
        <v>42979</v>
      </c>
      <c r="N155" s="107">
        <v>43160</v>
      </c>
      <c r="O155" s="141" t="s">
        <v>25</v>
      </c>
      <c r="P155" s="141" t="s">
        <v>17</v>
      </c>
      <c r="S155" s="34"/>
    </row>
    <row r="156" spans="1:19" ht="63.75" x14ac:dyDescent="0.2">
      <c r="A156" s="141">
        <f t="shared" si="4"/>
        <v>119</v>
      </c>
      <c r="B156" s="28">
        <v>177</v>
      </c>
      <c r="C156" s="141" t="s">
        <v>35</v>
      </c>
      <c r="D156" s="141" t="s">
        <v>35</v>
      </c>
      <c r="E156" s="20" t="s">
        <v>264</v>
      </c>
      <c r="F156" s="141" t="s">
        <v>15</v>
      </c>
      <c r="G156" s="141" t="s">
        <v>16</v>
      </c>
      <c r="H156" s="141" t="s">
        <v>16</v>
      </c>
      <c r="I156" s="141" t="s">
        <v>16</v>
      </c>
      <c r="J156" s="141">
        <v>45286585000</v>
      </c>
      <c r="K156" s="141" t="s">
        <v>28</v>
      </c>
      <c r="L156" s="21">
        <v>300000</v>
      </c>
      <c r="M156" s="107">
        <v>42979</v>
      </c>
      <c r="N156" s="107">
        <v>43160</v>
      </c>
      <c r="O156" s="141" t="s">
        <v>25</v>
      </c>
      <c r="P156" s="141" t="s">
        <v>17</v>
      </c>
      <c r="S156" s="34"/>
    </row>
    <row r="157" spans="1:19" ht="63.75" x14ac:dyDescent="0.2">
      <c r="A157" s="141">
        <f t="shared" si="4"/>
        <v>120</v>
      </c>
      <c r="B157" s="28">
        <v>178</v>
      </c>
      <c r="C157" s="141" t="s">
        <v>35</v>
      </c>
      <c r="D157" s="141" t="s">
        <v>35</v>
      </c>
      <c r="E157" s="20" t="s">
        <v>264</v>
      </c>
      <c r="F157" s="141" t="s">
        <v>15</v>
      </c>
      <c r="G157" s="141" t="s">
        <v>16</v>
      </c>
      <c r="H157" s="141" t="s">
        <v>16</v>
      </c>
      <c r="I157" s="141" t="s">
        <v>16</v>
      </c>
      <c r="J157" s="141">
        <v>45286585000</v>
      </c>
      <c r="K157" s="141" t="s">
        <v>28</v>
      </c>
      <c r="L157" s="21">
        <v>300000</v>
      </c>
      <c r="M157" s="107">
        <v>42979</v>
      </c>
      <c r="N157" s="107">
        <v>43160</v>
      </c>
      <c r="O157" s="141" t="s">
        <v>25</v>
      </c>
      <c r="P157" s="141" t="s">
        <v>17</v>
      </c>
      <c r="S157" s="34"/>
    </row>
    <row r="158" spans="1:19" ht="38.25" x14ac:dyDescent="0.2">
      <c r="A158" s="141">
        <f t="shared" si="4"/>
        <v>121</v>
      </c>
      <c r="B158" s="28">
        <v>153</v>
      </c>
      <c r="C158" s="141" t="s">
        <v>210</v>
      </c>
      <c r="D158" s="141" t="s">
        <v>199</v>
      </c>
      <c r="E158" s="20" t="s">
        <v>209</v>
      </c>
      <c r="F158" s="141" t="s">
        <v>15</v>
      </c>
      <c r="G158" s="141" t="s">
        <v>16</v>
      </c>
      <c r="H158" s="141" t="s">
        <v>16</v>
      </c>
      <c r="I158" s="141" t="s">
        <v>16</v>
      </c>
      <c r="J158" s="141">
        <v>45286585000</v>
      </c>
      <c r="K158" s="141" t="s">
        <v>28</v>
      </c>
      <c r="L158" s="21">
        <f>285165990+2991508.43</f>
        <v>288157498.43000001</v>
      </c>
      <c r="M158" s="107">
        <v>42979</v>
      </c>
      <c r="N158" s="107">
        <v>43525</v>
      </c>
      <c r="O158" s="141" t="s">
        <v>25</v>
      </c>
      <c r="P158" s="141" t="s">
        <v>17</v>
      </c>
      <c r="Q158" s="134" t="s">
        <v>240</v>
      </c>
      <c r="R158" s="33" t="s">
        <v>255</v>
      </c>
    </row>
    <row r="159" spans="1:19" ht="38.25" x14ac:dyDescent="0.2">
      <c r="A159" s="153">
        <f t="shared" si="4"/>
        <v>122</v>
      </c>
      <c r="B159" s="85">
        <v>77</v>
      </c>
      <c r="C159" s="96" t="s">
        <v>89</v>
      </c>
      <c r="D159" s="96" t="s">
        <v>89</v>
      </c>
      <c r="E159" s="102" t="s">
        <v>85</v>
      </c>
      <c r="F159" s="96" t="s">
        <v>15</v>
      </c>
      <c r="G159" s="96" t="s">
        <v>16</v>
      </c>
      <c r="H159" s="96" t="s">
        <v>16</v>
      </c>
      <c r="I159" s="96" t="s">
        <v>16</v>
      </c>
      <c r="J159" s="96">
        <v>80401000000</v>
      </c>
      <c r="K159" s="96" t="s">
        <v>86</v>
      </c>
      <c r="L159" s="100">
        <v>1656455</v>
      </c>
      <c r="M159" s="108">
        <v>42979</v>
      </c>
      <c r="N159" s="108">
        <v>43374</v>
      </c>
      <c r="O159" s="96" t="s">
        <v>25</v>
      </c>
      <c r="P159" s="155" t="s">
        <v>17</v>
      </c>
      <c r="Q159" s="134" t="s">
        <v>253</v>
      </c>
      <c r="R159" s="33" t="s">
        <v>273</v>
      </c>
      <c r="S159" s="34"/>
    </row>
    <row r="160" spans="1:19" ht="38.25" x14ac:dyDescent="0.2">
      <c r="A160" s="153">
        <f t="shared" si="4"/>
        <v>123</v>
      </c>
      <c r="B160" s="85">
        <v>78</v>
      </c>
      <c r="C160" s="96" t="s">
        <v>88</v>
      </c>
      <c r="D160" s="96" t="s">
        <v>88</v>
      </c>
      <c r="E160" s="102" t="s">
        <v>87</v>
      </c>
      <c r="F160" s="96" t="s">
        <v>15</v>
      </c>
      <c r="G160" s="96" t="s">
        <v>16</v>
      </c>
      <c r="H160" s="96" t="s">
        <v>16</v>
      </c>
      <c r="I160" s="96" t="s">
        <v>16</v>
      </c>
      <c r="J160" s="96">
        <v>80401000000</v>
      </c>
      <c r="K160" s="96" t="s">
        <v>86</v>
      </c>
      <c r="L160" s="100">
        <v>150000</v>
      </c>
      <c r="M160" s="108">
        <v>42979</v>
      </c>
      <c r="N160" s="108">
        <v>43374</v>
      </c>
      <c r="O160" s="96" t="s">
        <v>25</v>
      </c>
      <c r="P160" s="155" t="s">
        <v>17</v>
      </c>
      <c r="Q160" s="134" t="s">
        <v>253</v>
      </c>
      <c r="R160" s="33" t="s">
        <v>273</v>
      </c>
      <c r="S160" s="34"/>
    </row>
    <row r="161" spans="1:19" ht="51" x14ac:dyDescent="0.2">
      <c r="A161" s="153">
        <f t="shared" si="4"/>
        <v>124</v>
      </c>
      <c r="B161" s="28">
        <v>182</v>
      </c>
      <c r="C161" s="153" t="s">
        <v>89</v>
      </c>
      <c r="D161" s="153" t="s">
        <v>89</v>
      </c>
      <c r="E161" s="20" t="s">
        <v>272</v>
      </c>
      <c r="F161" s="153" t="s">
        <v>15</v>
      </c>
      <c r="G161" s="153">
        <v>796</v>
      </c>
      <c r="H161" s="153" t="s">
        <v>27</v>
      </c>
      <c r="I161" s="153">
        <v>1</v>
      </c>
      <c r="J161" s="153">
        <v>80401000000</v>
      </c>
      <c r="K161" s="153" t="s">
        <v>86</v>
      </c>
      <c r="L161" s="21">
        <v>1806455</v>
      </c>
      <c r="M161" s="107">
        <v>42979</v>
      </c>
      <c r="N161" s="107">
        <v>43313</v>
      </c>
      <c r="O161" s="153" t="s">
        <v>25</v>
      </c>
      <c r="P161" s="154" t="s">
        <v>17</v>
      </c>
      <c r="Q161" s="134" t="s">
        <v>240</v>
      </c>
      <c r="R161" s="33" t="s">
        <v>256</v>
      </c>
      <c r="S161" s="34"/>
    </row>
    <row r="162" spans="1:19" ht="63.75" x14ac:dyDescent="0.2">
      <c r="A162" s="157">
        <f t="shared" si="4"/>
        <v>125</v>
      </c>
      <c r="B162" s="28">
        <v>183</v>
      </c>
      <c r="C162" s="157" t="s">
        <v>35</v>
      </c>
      <c r="D162" s="157" t="s">
        <v>35</v>
      </c>
      <c r="E162" s="20" t="s">
        <v>275</v>
      </c>
      <c r="F162" s="157" t="s">
        <v>15</v>
      </c>
      <c r="G162" s="157" t="s">
        <v>16</v>
      </c>
      <c r="H162" s="157" t="s">
        <v>16</v>
      </c>
      <c r="I162" s="157" t="s">
        <v>16</v>
      </c>
      <c r="J162" s="157">
        <v>45286585000</v>
      </c>
      <c r="K162" s="157" t="s">
        <v>28</v>
      </c>
      <c r="L162" s="21">
        <v>15000000</v>
      </c>
      <c r="M162" s="107">
        <v>42979</v>
      </c>
      <c r="N162" s="107">
        <v>43160</v>
      </c>
      <c r="O162" s="157" t="s">
        <v>25</v>
      </c>
      <c r="P162" s="158" t="s">
        <v>17</v>
      </c>
      <c r="S162" s="34"/>
    </row>
    <row r="163" spans="1:19" ht="63.75" x14ac:dyDescent="0.2">
      <c r="A163" s="157">
        <f t="shared" si="4"/>
        <v>126</v>
      </c>
      <c r="B163" s="28">
        <v>184</v>
      </c>
      <c r="C163" s="157" t="s">
        <v>35</v>
      </c>
      <c r="D163" s="157" t="s">
        <v>35</v>
      </c>
      <c r="E163" s="20" t="s">
        <v>276</v>
      </c>
      <c r="F163" s="157" t="s">
        <v>15</v>
      </c>
      <c r="G163" s="157" t="s">
        <v>16</v>
      </c>
      <c r="H163" s="157" t="s">
        <v>16</v>
      </c>
      <c r="I163" s="157" t="s">
        <v>16</v>
      </c>
      <c r="J163" s="157">
        <v>45286585000</v>
      </c>
      <c r="K163" s="157" t="s">
        <v>28</v>
      </c>
      <c r="L163" s="21">
        <v>2493400</v>
      </c>
      <c r="M163" s="107">
        <v>42979</v>
      </c>
      <c r="N163" s="107">
        <v>43070</v>
      </c>
      <c r="O163" s="157" t="s">
        <v>25</v>
      </c>
      <c r="P163" s="158" t="s">
        <v>17</v>
      </c>
      <c r="S163" s="34"/>
    </row>
    <row r="164" spans="1:19" ht="63.75" x14ac:dyDescent="0.2">
      <c r="A164" s="157">
        <f t="shared" si="4"/>
        <v>127</v>
      </c>
      <c r="B164" s="28">
        <v>185</v>
      </c>
      <c r="C164" s="157" t="s">
        <v>35</v>
      </c>
      <c r="D164" s="157" t="s">
        <v>35</v>
      </c>
      <c r="E164" s="20" t="s">
        <v>275</v>
      </c>
      <c r="F164" s="157" t="s">
        <v>15</v>
      </c>
      <c r="G164" s="157" t="s">
        <v>16</v>
      </c>
      <c r="H164" s="157" t="s">
        <v>16</v>
      </c>
      <c r="I164" s="157" t="s">
        <v>16</v>
      </c>
      <c r="J164" s="157">
        <v>45286585000</v>
      </c>
      <c r="K164" s="157" t="s">
        <v>28</v>
      </c>
      <c r="L164" s="21">
        <v>3001700</v>
      </c>
      <c r="M164" s="107">
        <v>42979</v>
      </c>
      <c r="N164" s="107">
        <v>43101</v>
      </c>
      <c r="O164" s="157" t="s">
        <v>25</v>
      </c>
      <c r="P164" s="158" t="s">
        <v>17</v>
      </c>
      <c r="S164" s="34"/>
    </row>
    <row r="165" spans="1:19" ht="51" x14ac:dyDescent="0.2">
      <c r="A165" s="157">
        <f t="shared" si="4"/>
        <v>128</v>
      </c>
      <c r="B165" s="28">
        <v>186</v>
      </c>
      <c r="C165" s="157" t="s">
        <v>35</v>
      </c>
      <c r="D165" s="157" t="s">
        <v>35</v>
      </c>
      <c r="E165" s="20" t="s">
        <v>285</v>
      </c>
      <c r="F165" s="157" t="s">
        <v>15</v>
      </c>
      <c r="G165" s="157" t="s">
        <v>16</v>
      </c>
      <c r="H165" s="157" t="s">
        <v>16</v>
      </c>
      <c r="I165" s="157" t="s">
        <v>16</v>
      </c>
      <c r="J165" s="157">
        <v>45286585000</v>
      </c>
      <c r="K165" s="157" t="s">
        <v>28</v>
      </c>
      <c r="L165" s="21">
        <v>13750000</v>
      </c>
      <c r="M165" s="107">
        <v>42979</v>
      </c>
      <c r="N165" s="107">
        <v>43070</v>
      </c>
      <c r="O165" s="157" t="s">
        <v>25</v>
      </c>
      <c r="P165" s="158" t="s">
        <v>17</v>
      </c>
      <c r="S165" s="34"/>
    </row>
    <row r="166" spans="1:19" ht="63.75" x14ac:dyDescent="0.2">
      <c r="A166" s="164">
        <f t="shared" si="4"/>
        <v>129</v>
      </c>
      <c r="B166" s="28">
        <v>188</v>
      </c>
      <c r="C166" s="164" t="s">
        <v>35</v>
      </c>
      <c r="D166" s="164" t="s">
        <v>35</v>
      </c>
      <c r="E166" s="20" t="s">
        <v>264</v>
      </c>
      <c r="F166" s="164" t="s">
        <v>15</v>
      </c>
      <c r="G166" s="164" t="s">
        <v>16</v>
      </c>
      <c r="H166" s="164" t="s">
        <v>16</v>
      </c>
      <c r="I166" s="164" t="s">
        <v>16</v>
      </c>
      <c r="J166" s="164">
        <v>45286585000</v>
      </c>
      <c r="K166" s="164" t="s">
        <v>28</v>
      </c>
      <c r="L166" s="21">
        <v>5000000</v>
      </c>
      <c r="M166" s="107">
        <v>42979</v>
      </c>
      <c r="N166" s="107">
        <v>43070</v>
      </c>
      <c r="O166" s="164" t="s">
        <v>25</v>
      </c>
      <c r="P166" s="163" t="s">
        <v>17</v>
      </c>
      <c r="S166" s="34"/>
    </row>
    <row r="167" spans="1:19" ht="38.25" x14ac:dyDescent="0.2">
      <c r="A167" s="164">
        <f t="shared" si="4"/>
        <v>130</v>
      </c>
      <c r="B167" s="28">
        <v>189</v>
      </c>
      <c r="C167" s="164" t="s">
        <v>35</v>
      </c>
      <c r="D167" s="164" t="s">
        <v>35</v>
      </c>
      <c r="E167" s="20" t="s">
        <v>279</v>
      </c>
      <c r="F167" s="164" t="s">
        <v>15</v>
      </c>
      <c r="G167" s="164" t="s">
        <v>16</v>
      </c>
      <c r="H167" s="164" t="s">
        <v>16</v>
      </c>
      <c r="I167" s="164" t="s">
        <v>16</v>
      </c>
      <c r="J167" s="164">
        <v>45286585000</v>
      </c>
      <c r="K167" s="164" t="s">
        <v>28</v>
      </c>
      <c r="L167" s="21">
        <v>3053840</v>
      </c>
      <c r="M167" s="107">
        <v>42979</v>
      </c>
      <c r="N167" s="107">
        <v>43070</v>
      </c>
      <c r="O167" s="164" t="s">
        <v>25</v>
      </c>
      <c r="P167" s="163" t="s">
        <v>17</v>
      </c>
      <c r="Q167" s="134" t="s">
        <v>240</v>
      </c>
      <c r="R167" s="33" t="s">
        <v>281</v>
      </c>
      <c r="S167" s="34"/>
    </row>
    <row r="168" spans="1:19" ht="51" x14ac:dyDescent="0.2">
      <c r="A168" s="166">
        <f t="shared" si="4"/>
        <v>131</v>
      </c>
      <c r="B168" s="28">
        <v>192</v>
      </c>
      <c r="C168" s="166" t="s">
        <v>35</v>
      </c>
      <c r="D168" s="166" t="s">
        <v>35</v>
      </c>
      <c r="E168" s="20" t="s">
        <v>284</v>
      </c>
      <c r="F168" s="166" t="s">
        <v>15</v>
      </c>
      <c r="G168" s="166" t="s">
        <v>16</v>
      </c>
      <c r="H168" s="166" t="s">
        <v>16</v>
      </c>
      <c r="I168" s="166" t="s">
        <v>16</v>
      </c>
      <c r="J168" s="166">
        <v>45286585000</v>
      </c>
      <c r="K168" s="166" t="s">
        <v>28</v>
      </c>
      <c r="L168" s="21">
        <v>58465000</v>
      </c>
      <c r="M168" s="107">
        <v>42979</v>
      </c>
      <c r="N168" s="107">
        <v>43070</v>
      </c>
      <c r="O168" s="166" t="s">
        <v>25</v>
      </c>
      <c r="P168" s="167" t="s">
        <v>17</v>
      </c>
      <c r="S168" s="34"/>
    </row>
    <row r="169" spans="1:19" ht="64.5" customHeight="1" x14ac:dyDescent="0.2">
      <c r="A169" s="166">
        <f t="shared" si="4"/>
        <v>132</v>
      </c>
      <c r="B169" s="28">
        <v>193</v>
      </c>
      <c r="C169" s="166" t="s">
        <v>35</v>
      </c>
      <c r="D169" s="166" t="s">
        <v>35</v>
      </c>
      <c r="E169" s="20" t="s">
        <v>284</v>
      </c>
      <c r="F169" s="166" t="s">
        <v>15</v>
      </c>
      <c r="G169" s="166" t="s">
        <v>16</v>
      </c>
      <c r="H169" s="166" t="s">
        <v>16</v>
      </c>
      <c r="I169" s="166" t="s">
        <v>16</v>
      </c>
      <c r="J169" s="166">
        <v>45286585000</v>
      </c>
      <c r="K169" s="166" t="s">
        <v>28</v>
      </c>
      <c r="L169" s="21">
        <v>95811000</v>
      </c>
      <c r="M169" s="107">
        <v>42979</v>
      </c>
      <c r="N169" s="107">
        <v>43160</v>
      </c>
      <c r="O169" s="166" t="s">
        <v>25</v>
      </c>
      <c r="P169" s="167" t="s">
        <v>17</v>
      </c>
      <c r="S169" s="34"/>
    </row>
    <row r="170" spans="1:19" ht="64.5" customHeight="1" x14ac:dyDescent="0.2">
      <c r="A170" s="166">
        <f t="shared" si="4"/>
        <v>133</v>
      </c>
      <c r="B170" s="28">
        <v>194</v>
      </c>
      <c r="C170" s="166" t="s">
        <v>35</v>
      </c>
      <c r="D170" s="166" t="s">
        <v>35</v>
      </c>
      <c r="E170" s="20" t="s">
        <v>284</v>
      </c>
      <c r="F170" s="166" t="s">
        <v>15</v>
      </c>
      <c r="G170" s="166" t="s">
        <v>16</v>
      </c>
      <c r="H170" s="166" t="s">
        <v>16</v>
      </c>
      <c r="I170" s="166" t="s">
        <v>16</v>
      </c>
      <c r="J170" s="166">
        <v>45286585000</v>
      </c>
      <c r="K170" s="166" t="s">
        <v>28</v>
      </c>
      <c r="L170" s="21">
        <v>61933027</v>
      </c>
      <c r="M170" s="107">
        <v>42979</v>
      </c>
      <c r="N170" s="107">
        <v>43282</v>
      </c>
      <c r="O170" s="166" t="s">
        <v>25</v>
      </c>
      <c r="P170" s="167" t="s">
        <v>17</v>
      </c>
      <c r="S170" s="34"/>
    </row>
    <row r="171" spans="1:19" ht="51" x14ac:dyDescent="0.2">
      <c r="A171" s="166">
        <f t="shared" si="4"/>
        <v>134</v>
      </c>
      <c r="B171" s="28">
        <v>195</v>
      </c>
      <c r="C171" s="166" t="s">
        <v>35</v>
      </c>
      <c r="D171" s="166" t="s">
        <v>35</v>
      </c>
      <c r="E171" s="20" t="s">
        <v>284</v>
      </c>
      <c r="F171" s="166" t="s">
        <v>15</v>
      </c>
      <c r="G171" s="166" t="s">
        <v>16</v>
      </c>
      <c r="H171" s="166" t="s">
        <v>16</v>
      </c>
      <c r="I171" s="166" t="s">
        <v>16</v>
      </c>
      <c r="J171" s="166">
        <v>45286585000</v>
      </c>
      <c r="K171" s="166" t="s">
        <v>28</v>
      </c>
      <c r="L171" s="21">
        <v>24700000</v>
      </c>
      <c r="M171" s="107">
        <v>42979</v>
      </c>
      <c r="N171" s="107">
        <v>43070</v>
      </c>
      <c r="O171" s="166" t="s">
        <v>25</v>
      </c>
      <c r="P171" s="167" t="s">
        <v>17</v>
      </c>
      <c r="S171" s="34"/>
    </row>
    <row r="172" spans="1:19" ht="69.75" customHeight="1" x14ac:dyDescent="0.2">
      <c r="A172" s="166">
        <f t="shared" si="4"/>
        <v>135</v>
      </c>
      <c r="B172" s="28">
        <v>196</v>
      </c>
      <c r="C172" s="166" t="s">
        <v>35</v>
      </c>
      <c r="D172" s="166" t="s">
        <v>35</v>
      </c>
      <c r="E172" s="20" t="s">
        <v>284</v>
      </c>
      <c r="F172" s="166" t="s">
        <v>15</v>
      </c>
      <c r="G172" s="166" t="s">
        <v>16</v>
      </c>
      <c r="H172" s="166" t="s">
        <v>16</v>
      </c>
      <c r="I172" s="166" t="s">
        <v>16</v>
      </c>
      <c r="J172" s="166">
        <v>45286585000</v>
      </c>
      <c r="K172" s="166" t="s">
        <v>28</v>
      </c>
      <c r="L172" s="21">
        <v>82169650</v>
      </c>
      <c r="M172" s="107">
        <v>42979</v>
      </c>
      <c r="N172" s="107">
        <v>43435</v>
      </c>
      <c r="O172" s="166" t="s">
        <v>25</v>
      </c>
      <c r="P172" s="167" t="s">
        <v>17</v>
      </c>
      <c r="S172" s="34"/>
    </row>
    <row r="173" spans="1:19" ht="66" customHeight="1" x14ac:dyDescent="0.2">
      <c r="A173" s="166">
        <f t="shared" si="4"/>
        <v>136</v>
      </c>
      <c r="B173" s="28">
        <v>197</v>
      </c>
      <c r="C173" s="166" t="s">
        <v>35</v>
      </c>
      <c r="D173" s="166" t="s">
        <v>35</v>
      </c>
      <c r="E173" s="20" t="s">
        <v>284</v>
      </c>
      <c r="F173" s="166" t="s">
        <v>15</v>
      </c>
      <c r="G173" s="166" t="s">
        <v>16</v>
      </c>
      <c r="H173" s="166" t="s">
        <v>16</v>
      </c>
      <c r="I173" s="166" t="s">
        <v>16</v>
      </c>
      <c r="J173" s="166">
        <v>45286585000</v>
      </c>
      <c r="K173" s="166" t="s">
        <v>28</v>
      </c>
      <c r="L173" s="21">
        <v>31090001</v>
      </c>
      <c r="M173" s="107">
        <v>42979</v>
      </c>
      <c r="N173" s="107">
        <v>43070</v>
      </c>
      <c r="O173" s="166" t="s">
        <v>25</v>
      </c>
      <c r="P173" s="167" t="s">
        <v>17</v>
      </c>
      <c r="S173" s="34"/>
    </row>
    <row r="174" spans="1:19" ht="66.75" customHeight="1" x14ac:dyDescent="0.2">
      <c r="A174" s="170">
        <f t="shared" si="4"/>
        <v>137</v>
      </c>
      <c r="B174" s="28">
        <v>201</v>
      </c>
      <c r="C174" s="170" t="s">
        <v>35</v>
      </c>
      <c r="D174" s="170" t="s">
        <v>35</v>
      </c>
      <c r="E174" s="20" t="s">
        <v>284</v>
      </c>
      <c r="F174" s="170" t="s">
        <v>15</v>
      </c>
      <c r="G174" s="170" t="s">
        <v>16</v>
      </c>
      <c r="H174" s="170" t="s">
        <v>16</v>
      </c>
      <c r="I174" s="170" t="s">
        <v>16</v>
      </c>
      <c r="J174" s="170">
        <v>45286585000</v>
      </c>
      <c r="K174" s="170" t="s">
        <v>28</v>
      </c>
      <c r="L174" s="21">
        <v>1350000</v>
      </c>
      <c r="M174" s="107">
        <v>42979</v>
      </c>
      <c r="N174" s="107">
        <v>43009</v>
      </c>
      <c r="O174" s="170" t="s">
        <v>25</v>
      </c>
      <c r="P174" s="169" t="s">
        <v>17</v>
      </c>
      <c r="S174" s="34"/>
    </row>
    <row r="175" spans="1:19" ht="68.25" customHeight="1" x14ac:dyDescent="0.2">
      <c r="A175" s="170">
        <f t="shared" si="4"/>
        <v>138</v>
      </c>
      <c r="B175" s="28">
        <v>202</v>
      </c>
      <c r="C175" s="170" t="s">
        <v>35</v>
      </c>
      <c r="D175" s="170" t="s">
        <v>35</v>
      </c>
      <c r="E175" s="20" t="s">
        <v>284</v>
      </c>
      <c r="F175" s="170" t="s">
        <v>15</v>
      </c>
      <c r="G175" s="170" t="s">
        <v>16</v>
      </c>
      <c r="H175" s="170" t="s">
        <v>16</v>
      </c>
      <c r="I175" s="170" t="s">
        <v>16</v>
      </c>
      <c r="J175" s="170">
        <v>45286585000</v>
      </c>
      <c r="K175" s="170" t="s">
        <v>28</v>
      </c>
      <c r="L175" s="21">
        <v>287000</v>
      </c>
      <c r="M175" s="107">
        <v>42979</v>
      </c>
      <c r="N175" s="107">
        <v>43009</v>
      </c>
      <c r="O175" s="170" t="s">
        <v>25</v>
      </c>
      <c r="P175" s="169" t="s">
        <v>17</v>
      </c>
      <c r="S175" s="34"/>
    </row>
    <row r="176" spans="1:19" ht="172.5" customHeight="1" x14ac:dyDescent="0.2">
      <c r="A176" s="170">
        <f t="shared" si="4"/>
        <v>139</v>
      </c>
      <c r="B176" s="28">
        <v>203</v>
      </c>
      <c r="C176" s="170" t="s">
        <v>35</v>
      </c>
      <c r="D176" s="170" t="s">
        <v>35</v>
      </c>
      <c r="E176" s="20" t="s">
        <v>288</v>
      </c>
      <c r="F176" s="170" t="s">
        <v>15</v>
      </c>
      <c r="G176" s="170" t="s">
        <v>16</v>
      </c>
      <c r="H176" s="170" t="s">
        <v>16</v>
      </c>
      <c r="I176" s="170" t="s">
        <v>16</v>
      </c>
      <c r="J176" s="170">
        <v>45286585000</v>
      </c>
      <c r="K176" s="170" t="s">
        <v>28</v>
      </c>
      <c r="L176" s="21">
        <v>14950000</v>
      </c>
      <c r="M176" s="107">
        <v>42979</v>
      </c>
      <c r="N176" s="107">
        <v>43009</v>
      </c>
      <c r="O176" s="170" t="s">
        <v>25</v>
      </c>
      <c r="P176" s="169" t="s">
        <v>17</v>
      </c>
      <c r="S176" s="34"/>
    </row>
    <row r="177" spans="1:19" ht="170.25" customHeight="1" x14ac:dyDescent="0.2">
      <c r="A177" s="170">
        <f t="shared" si="4"/>
        <v>140</v>
      </c>
      <c r="B177" s="28">
        <v>204</v>
      </c>
      <c r="C177" s="170" t="s">
        <v>35</v>
      </c>
      <c r="D177" s="170" t="s">
        <v>35</v>
      </c>
      <c r="E177" s="20" t="s">
        <v>288</v>
      </c>
      <c r="F177" s="170" t="s">
        <v>15</v>
      </c>
      <c r="G177" s="170" t="s">
        <v>16</v>
      </c>
      <c r="H177" s="170" t="s">
        <v>16</v>
      </c>
      <c r="I177" s="170" t="s">
        <v>16</v>
      </c>
      <c r="J177" s="170">
        <v>45286585000</v>
      </c>
      <c r="K177" s="170" t="s">
        <v>28</v>
      </c>
      <c r="L177" s="21">
        <v>13450000</v>
      </c>
      <c r="M177" s="107">
        <v>42979</v>
      </c>
      <c r="N177" s="107">
        <v>43040</v>
      </c>
      <c r="O177" s="170" t="s">
        <v>25</v>
      </c>
      <c r="P177" s="169" t="s">
        <v>17</v>
      </c>
      <c r="S177" s="34"/>
    </row>
    <row r="178" spans="1:19" ht="38.25" x14ac:dyDescent="0.2">
      <c r="A178" s="170">
        <f t="shared" si="4"/>
        <v>141</v>
      </c>
      <c r="B178" s="28">
        <v>205</v>
      </c>
      <c r="C178" s="170" t="s">
        <v>35</v>
      </c>
      <c r="D178" s="170" t="s">
        <v>35</v>
      </c>
      <c r="E178" s="20" t="s">
        <v>290</v>
      </c>
      <c r="F178" s="170" t="s">
        <v>15</v>
      </c>
      <c r="G178" s="170" t="s">
        <v>16</v>
      </c>
      <c r="H178" s="170" t="s">
        <v>16</v>
      </c>
      <c r="I178" s="170" t="s">
        <v>16</v>
      </c>
      <c r="J178" s="170">
        <v>45286585000</v>
      </c>
      <c r="K178" s="170" t="s">
        <v>28</v>
      </c>
      <c r="L178" s="21">
        <v>944000</v>
      </c>
      <c r="M178" s="107">
        <v>42979</v>
      </c>
      <c r="N178" s="107">
        <v>43070</v>
      </c>
      <c r="O178" s="170" t="s">
        <v>25</v>
      </c>
      <c r="P178" s="169" t="s">
        <v>17</v>
      </c>
      <c r="S178" s="34"/>
    </row>
    <row r="179" spans="1:19" ht="25.5" x14ac:dyDescent="0.2">
      <c r="A179" s="96">
        <f t="shared" si="4"/>
        <v>142</v>
      </c>
      <c r="B179" s="96">
        <v>72</v>
      </c>
      <c r="C179" s="96" t="s">
        <v>82</v>
      </c>
      <c r="D179" s="96" t="s">
        <v>83</v>
      </c>
      <c r="E179" s="97" t="s">
        <v>81</v>
      </c>
      <c r="F179" s="96" t="s">
        <v>15</v>
      </c>
      <c r="G179" s="96">
        <v>796</v>
      </c>
      <c r="H179" s="96" t="s">
        <v>27</v>
      </c>
      <c r="I179" s="96">
        <v>1</v>
      </c>
      <c r="J179" s="96">
        <v>45286585000</v>
      </c>
      <c r="K179" s="96" t="s">
        <v>28</v>
      </c>
      <c r="L179" s="100">
        <v>2360000</v>
      </c>
      <c r="M179" s="108">
        <v>42979</v>
      </c>
      <c r="N179" s="108">
        <v>43009</v>
      </c>
      <c r="O179" s="96" t="s">
        <v>24</v>
      </c>
      <c r="P179" s="96" t="s">
        <v>18</v>
      </c>
      <c r="Q179" s="33"/>
      <c r="R179" s="32"/>
      <c r="S179" s="34"/>
    </row>
    <row r="180" spans="1:19" x14ac:dyDescent="0.2">
      <c r="A180" s="63"/>
      <c r="B180" s="63" t="s">
        <v>228</v>
      </c>
      <c r="C180" s="63"/>
      <c r="D180" s="63"/>
      <c r="E180" s="57">
        <f>SUM(L134:L158)+SUM(L161:L178)</f>
        <v>1299140548.52</v>
      </c>
      <c r="F180" s="63"/>
      <c r="G180" s="63"/>
      <c r="H180" s="63"/>
      <c r="I180" s="63"/>
      <c r="J180" s="63"/>
      <c r="K180" s="63"/>
      <c r="L180" s="63"/>
      <c r="M180" s="63"/>
      <c r="N180" s="63"/>
      <c r="O180" s="63"/>
      <c r="P180" s="63"/>
      <c r="Q180" s="33"/>
      <c r="R180" s="32"/>
    </row>
    <row r="181" spans="1:19" x14ac:dyDescent="0.2">
      <c r="A181" s="110"/>
      <c r="B181" s="110"/>
      <c r="C181" s="110"/>
      <c r="D181" s="110"/>
      <c r="E181" s="94" t="s">
        <v>32</v>
      </c>
      <c r="F181" s="110"/>
      <c r="G181" s="110"/>
      <c r="H181" s="110"/>
      <c r="I181" s="110"/>
      <c r="J181" s="110"/>
      <c r="K181" s="110"/>
      <c r="L181" s="110"/>
      <c r="M181" s="110"/>
      <c r="N181" s="110"/>
      <c r="O181" s="110"/>
      <c r="P181" s="110"/>
      <c r="Q181" s="33"/>
      <c r="R181" s="32"/>
    </row>
    <row r="182" spans="1:19" s="34" customFormat="1" ht="63.75" x14ac:dyDescent="0.2">
      <c r="A182" s="174">
        <f>A179+1</f>
        <v>143</v>
      </c>
      <c r="B182" s="28">
        <v>74</v>
      </c>
      <c r="C182" s="174" t="s">
        <v>104</v>
      </c>
      <c r="D182" s="174" t="s">
        <v>104</v>
      </c>
      <c r="E182" s="20" t="s">
        <v>134</v>
      </c>
      <c r="F182" s="174" t="s">
        <v>15</v>
      </c>
      <c r="G182" s="174">
        <v>796</v>
      </c>
      <c r="H182" s="174" t="s">
        <v>27</v>
      </c>
      <c r="I182" s="174">
        <v>1</v>
      </c>
      <c r="J182" s="174">
        <v>32401000000</v>
      </c>
      <c r="K182" s="21" t="s">
        <v>112</v>
      </c>
      <c r="L182" s="21">
        <v>500000</v>
      </c>
      <c r="M182" s="107">
        <v>42979</v>
      </c>
      <c r="N182" s="107">
        <v>43313</v>
      </c>
      <c r="O182" s="174" t="s">
        <v>25</v>
      </c>
      <c r="P182" s="174" t="s">
        <v>17</v>
      </c>
      <c r="Q182" s="33"/>
      <c r="R182" s="32"/>
    </row>
    <row r="183" spans="1:19" s="34" customFormat="1" x14ac:dyDescent="0.2">
      <c r="A183" s="55"/>
      <c r="B183" s="55" t="s">
        <v>227</v>
      </c>
      <c r="C183" s="55"/>
      <c r="D183" s="55"/>
      <c r="E183" s="53">
        <f>SUM(L182:L182)</f>
        <v>500000</v>
      </c>
      <c r="F183" s="55"/>
      <c r="G183" s="55"/>
      <c r="H183" s="55"/>
      <c r="I183" s="55"/>
      <c r="J183" s="55"/>
      <c r="K183" s="55"/>
      <c r="L183" s="55"/>
      <c r="M183" s="55"/>
      <c r="N183" s="55"/>
      <c r="O183" s="55"/>
      <c r="P183" s="55"/>
      <c r="S183" s="101"/>
    </row>
    <row r="184" spans="1:19" x14ac:dyDescent="0.2">
      <c r="A184" s="59"/>
      <c r="B184" s="59" t="s">
        <v>226</v>
      </c>
      <c r="C184" s="59"/>
      <c r="D184" s="59"/>
      <c r="E184" s="57">
        <f>E180+E183</f>
        <v>1299640548.52</v>
      </c>
      <c r="F184" s="59"/>
      <c r="G184" s="59"/>
      <c r="H184" s="59"/>
      <c r="I184" s="59"/>
      <c r="J184" s="59"/>
      <c r="K184" s="59"/>
      <c r="L184" s="59"/>
      <c r="M184" s="59"/>
      <c r="N184" s="59"/>
      <c r="O184" s="59"/>
      <c r="P184" s="59"/>
      <c r="Q184" s="35"/>
      <c r="R184" s="34"/>
    </row>
    <row r="185" spans="1:19" ht="12.75" customHeight="1" x14ac:dyDescent="0.2">
      <c r="A185" s="59"/>
      <c r="B185" s="59"/>
      <c r="C185" s="59"/>
      <c r="D185" s="59"/>
      <c r="E185" s="94" t="s">
        <v>22</v>
      </c>
      <c r="F185" s="59"/>
      <c r="G185" s="59"/>
      <c r="H185" s="59"/>
      <c r="I185" s="59"/>
      <c r="J185" s="59"/>
      <c r="K185" s="59"/>
      <c r="L185" s="59"/>
      <c r="M185" s="59"/>
      <c r="N185" s="59"/>
      <c r="O185" s="59"/>
      <c r="P185" s="59"/>
      <c r="Q185" s="33"/>
      <c r="R185" s="32"/>
    </row>
    <row r="186" spans="1:19" x14ac:dyDescent="0.2">
      <c r="A186" s="55"/>
      <c r="B186" s="55"/>
      <c r="C186" s="55"/>
      <c r="D186" s="55"/>
      <c r="E186" s="92" t="s">
        <v>26</v>
      </c>
      <c r="F186" s="55"/>
      <c r="G186" s="55"/>
      <c r="H186" s="55"/>
      <c r="I186" s="55"/>
      <c r="J186" s="55"/>
      <c r="K186" s="55"/>
      <c r="L186" s="55"/>
      <c r="M186" s="55"/>
      <c r="N186" s="55"/>
      <c r="O186" s="55"/>
      <c r="P186" s="55"/>
      <c r="Q186" s="33"/>
      <c r="R186" s="32"/>
    </row>
    <row r="187" spans="1:19" ht="39" customHeight="1" x14ac:dyDescent="0.2">
      <c r="A187" s="174">
        <f>A182+1</f>
        <v>144</v>
      </c>
      <c r="B187" s="28">
        <v>190</v>
      </c>
      <c r="C187" s="174" t="s">
        <v>35</v>
      </c>
      <c r="D187" s="174" t="s">
        <v>35</v>
      </c>
      <c r="E187" s="48" t="s">
        <v>280</v>
      </c>
      <c r="F187" s="174" t="s">
        <v>15</v>
      </c>
      <c r="G187" s="174" t="s">
        <v>16</v>
      </c>
      <c r="H187" s="174" t="s">
        <v>16</v>
      </c>
      <c r="I187" s="174" t="s">
        <v>16</v>
      </c>
      <c r="J187" s="174">
        <v>45286585000</v>
      </c>
      <c r="K187" s="174" t="s">
        <v>28</v>
      </c>
      <c r="L187" s="21">
        <v>2000000</v>
      </c>
      <c r="M187" s="107">
        <v>43009</v>
      </c>
      <c r="N187" s="107">
        <v>43070</v>
      </c>
      <c r="O187" s="174" t="s">
        <v>25</v>
      </c>
      <c r="P187" s="173" t="s">
        <v>17</v>
      </c>
      <c r="Q187" s="33"/>
      <c r="R187" s="32"/>
      <c r="S187" s="34"/>
    </row>
    <row r="188" spans="1:19" ht="51" x14ac:dyDescent="0.2">
      <c r="A188" s="174">
        <f>A187+1</f>
        <v>145</v>
      </c>
      <c r="B188" s="28">
        <v>198</v>
      </c>
      <c r="C188" s="174" t="s">
        <v>35</v>
      </c>
      <c r="D188" s="174" t="s">
        <v>35</v>
      </c>
      <c r="E188" s="20" t="s">
        <v>284</v>
      </c>
      <c r="F188" s="174" t="s">
        <v>15</v>
      </c>
      <c r="G188" s="174" t="s">
        <v>16</v>
      </c>
      <c r="H188" s="174" t="s">
        <v>16</v>
      </c>
      <c r="I188" s="174" t="s">
        <v>16</v>
      </c>
      <c r="J188" s="174">
        <v>45286585000</v>
      </c>
      <c r="K188" s="174" t="s">
        <v>28</v>
      </c>
      <c r="L188" s="21">
        <v>1100000</v>
      </c>
      <c r="M188" s="107">
        <v>43009</v>
      </c>
      <c r="N188" s="107">
        <v>43070</v>
      </c>
      <c r="O188" s="174" t="s">
        <v>25</v>
      </c>
      <c r="P188" s="173" t="s">
        <v>17</v>
      </c>
      <c r="Q188" s="33"/>
      <c r="R188" s="32"/>
      <c r="S188" s="34"/>
    </row>
    <row r="189" spans="1:19" ht="51" x14ac:dyDescent="0.2">
      <c r="A189" s="174">
        <f>A188+1</f>
        <v>146</v>
      </c>
      <c r="B189" s="28">
        <v>199</v>
      </c>
      <c r="C189" s="174" t="s">
        <v>35</v>
      </c>
      <c r="D189" s="174" t="s">
        <v>35</v>
      </c>
      <c r="E189" s="20" t="s">
        <v>284</v>
      </c>
      <c r="F189" s="174" t="s">
        <v>15</v>
      </c>
      <c r="G189" s="174" t="s">
        <v>16</v>
      </c>
      <c r="H189" s="174" t="s">
        <v>16</v>
      </c>
      <c r="I189" s="174" t="s">
        <v>16</v>
      </c>
      <c r="J189" s="174">
        <v>45286585000</v>
      </c>
      <c r="K189" s="174" t="s">
        <v>28</v>
      </c>
      <c r="L189" s="21">
        <v>1900000</v>
      </c>
      <c r="M189" s="107">
        <v>43009</v>
      </c>
      <c r="N189" s="107">
        <v>43070</v>
      </c>
      <c r="O189" s="174" t="s">
        <v>25</v>
      </c>
      <c r="P189" s="173" t="s">
        <v>17</v>
      </c>
      <c r="Q189" s="33"/>
      <c r="R189" s="32"/>
      <c r="S189" s="34"/>
    </row>
    <row r="190" spans="1:19" ht="180" customHeight="1" x14ac:dyDescent="0.2">
      <c r="A190" s="174">
        <f t="shared" ref="A190:A191" si="5">A189+1</f>
        <v>147</v>
      </c>
      <c r="B190" s="28">
        <v>206</v>
      </c>
      <c r="C190" s="174" t="s">
        <v>35</v>
      </c>
      <c r="D190" s="174" t="s">
        <v>35</v>
      </c>
      <c r="E190" s="20" t="s">
        <v>288</v>
      </c>
      <c r="F190" s="174" t="s">
        <v>15</v>
      </c>
      <c r="G190" s="174" t="s">
        <v>16</v>
      </c>
      <c r="H190" s="174" t="s">
        <v>16</v>
      </c>
      <c r="I190" s="174" t="s">
        <v>16</v>
      </c>
      <c r="J190" s="174">
        <v>45286585000</v>
      </c>
      <c r="K190" s="174" t="s">
        <v>28</v>
      </c>
      <c r="L190" s="21">
        <v>270522</v>
      </c>
      <c r="M190" s="107">
        <v>43009</v>
      </c>
      <c r="N190" s="107">
        <v>43040</v>
      </c>
      <c r="O190" s="174" t="s">
        <v>25</v>
      </c>
      <c r="P190" s="173" t="s">
        <v>17</v>
      </c>
      <c r="Q190" s="33"/>
      <c r="R190" s="32"/>
      <c r="S190" s="34"/>
    </row>
    <row r="191" spans="1:19" ht="39" customHeight="1" x14ac:dyDescent="0.2">
      <c r="A191" s="96">
        <f t="shared" si="5"/>
        <v>148</v>
      </c>
      <c r="B191" s="85">
        <v>76</v>
      </c>
      <c r="C191" s="96" t="s">
        <v>82</v>
      </c>
      <c r="D191" s="96" t="s">
        <v>83</v>
      </c>
      <c r="E191" s="97" t="s">
        <v>81</v>
      </c>
      <c r="F191" s="96" t="s">
        <v>15</v>
      </c>
      <c r="G191" s="96" t="s">
        <v>16</v>
      </c>
      <c r="H191" s="96" t="s">
        <v>27</v>
      </c>
      <c r="I191" s="96">
        <v>1</v>
      </c>
      <c r="J191" s="96">
        <v>45286585000</v>
      </c>
      <c r="K191" s="96" t="s">
        <v>28</v>
      </c>
      <c r="L191" s="100">
        <v>2360000</v>
      </c>
      <c r="M191" s="108">
        <v>43040</v>
      </c>
      <c r="N191" s="108">
        <v>43070</v>
      </c>
      <c r="O191" s="96" t="s">
        <v>24</v>
      </c>
      <c r="P191" s="96" t="s">
        <v>18</v>
      </c>
      <c r="Q191" s="33"/>
      <c r="R191" s="32"/>
      <c r="S191" s="34"/>
    </row>
    <row r="192" spans="1:19" ht="25.5" x14ac:dyDescent="0.2">
      <c r="A192" s="138">
        <f>A191+1</f>
        <v>149</v>
      </c>
      <c r="B192" s="28">
        <v>18</v>
      </c>
      <c r="C192" s="138" t="s">
        <v>107</v>
      </c>
      <c r="D192" s="138" t="s">
        <v>107</v>
      </c>
      <c r="E192" s="20" t="s">
        <v>170</v>
      </c>
      <c r="F192" s="138" t="s">
        <v>15</v>
      </c>
      <c r="G192" s="138" t="s">
        <v>16</v>
      </c>
      <c r="H192" s="138" t="s">
        <v>16</v>
      </c>
      <c r="I192" s="138" t="s">
        <v>16</v>
      </c>
      <c r="J192" s="138">
        <v>45286585000</v>
      </c>
      <c r="K192" s="138" t="s">
        <v>28</v>
      </c>
      <c r="L192" s="21">
        <v>4500000</v>
      </c>
      <c r="M192" s="107">
        <v>43040</v>
      </c>
      <c r="N192" s="107">
        <v>43405</v>
      </c>
      <c r="O192" s="4" t="s">
        <v>24</v>
      </c>
      <c r="P192" s="138" t="s">
        <v>18</v>
      </c>
      <c r="Q192" s="33"/>
      <c r="R192" s="32"/>
    </row>
    <row r="193" spans="1:18" s="34" customFormat="1" ht="63.75" x14ac:dyDescent="0.2">
      <c r="A193" s="95">
        <f>A192+1</f>
        <v>150</v>
      </c>
      <c r="B193" s="28">
        <v>75</v>
      </c>
      <c r="C193" s="95" t="s">
        <v>36</v>
      </c>
      <c r="D193" s="95" t="s">
        <v>36</v>
      </c>
      <c r="E193" s="48" t="s">
        <v>58</v>
      </c>
      <c r="F193" s="95" t="s">
        <v>15</v>
      </c>
      <c r="G193" s="95" t="s">
        <v>16</v>
      </c>
      <c r="H193" s="95" t="s">
        <v>16</v>
      </c>
      <c r="I193" s="95" t="s">
        <v>16</v>
      </c>
      <c r="J193" s="95">
        <v>45286585000</v>
      </c>
      <c r="K193" s="95" t="s">
        <v>28</v>
      </c>
      <c r="L193" s="21">
        <v>7000000</v>
      </c>
      <c r="M193" s="107">
        <v>43070</v>
      </c>
      <c r="N193" s="107">
        <v>43435</v>
      </c>
      <c r="O193" s="95" t="s">
        <v>25</v>
      </c>
      <c r="P193" s="95" t="s">
        <v>17</v>
      </c>
      <c r="Q193" s="33"/>
      <c r="R193" s="32"/>
    </row>
    <row r="194" spans="1:18" s="34" customFormat="1" ht="25.5" x14ac:dyDescent="0.2">
      <c r="A194" s="172">
        <f>A193+1</f>
        <v>151</v>
      </c>
      <c r="B194" s="28">
        <v>210</v>
      </c>
      <c r="C194" s="174" t="s">
        <v>83</v>
      </c>
      <c r="D194" s="174" t="s">
        <v>83</v>
      </c>
      <c r="E194" s="48" t="s">
        <v>292</v>
      </c>
      <c r="F194" s="174" t="s">
        <v>15</v>
      </c>
      <c r="G194" s="174" t="s">
        <v>16</v>
      </c>
      <c r="H194" s="174" t="s">
        <v>27</v>
      </c>
      <c r="I194" s="174">
        <v>2</v>
      </c>
      <c r="J194" s="174">
        <v>45286585000</v>
      </c>
      <c r="K194" s="174" t="s">
        <v>28</v>
      </c>
      <c r="L194" s="21">
        <v>2761000</v>
      </c>
      <c r="M194" s="107">
        <v>43040</v>
      </c>
      <c r="N194" s="107">
        <v>43070</v>
      </c>
      <c r="O194" s="4" t="s">
        <v>24</v>
      </c>
      <c r="P194" s="174" t="s">
        <v>18</v>
      </c>
      <c r="Q194" s="33"/>
      <c r="R194" s="32"/>
    </row>
    <row r="195" spans="1:18" s="187" customFormat="1" ht="123" customHeight="1" x14ac:dyDescent="0.2">
      <c r="A195" s="180">
        <f t="shared" ref="A195:A197" si="6">A194+1</f>
        <v>152</v>
      </c>
      <c r="B195" s="28">
        <v>214</v>
      </c>
      <c r="C195" s="180" t="s">
        <v>35</v>
      </c>
      <c r="D195" s="180" t="s">
        <v>35</v>
      </c>
      <c r="E195" s="181" t="s">
        <v>298</v>
      </c>
      <c r="F195" s="180" t="s">
        <v>15</v>
      </c>
      <c r="G195" s="180" t="s">
        <v>16</v>
      </c>
      <c r="H195" s="180" t="s">
        <v>16</v>
      </c>
      <c r="I195" s="180" t="s">
        <v>16</v>
      </c>
      <c r="J195" s="180">
        <v>45286585000</v>
      </c>
      <c r="K195" s="180" t="s">
        <v>28</v>
      </c>
      <c r="L195" s="182">
        <v>595133</v>
      </c>
      <c r="M195" s="183">
        <v>43009</v>
      </c>
      <c r="N195" s="183">
        <v>43040</v>
      </c>
      <c r="O195" s="184" t="s">
        <v>25</v>
      </c>
      <c r="P195" s="180" t="s">
        <v>17</v>
      </c>
      <c r="Q195" s="185"/>
      <c r="R195" s="186"/>
    </row>
    <row r="196" spans="1:18" s="187" customFormat="1" ht="114.75" x14ac:dyDescent="0.2">
      <c r="A196" s="180">
        <f t="shared" si="6"/>
        <v>153</v>
      </c>
      <c r="B196" s="28">
        <v>215</v>
      </c>
      <c r="C196" s="180" t="s">
        <v>35</v>
      </c>
      <c r="D196" s="180" t="s">
        <v>35</v>
      </c>
      <c r="E196" s="181" t="s">
        <v>299</v>
      </c>
      <c r="F196" s="180" t="s">
        <v>15</v>
      </c>
      <c r="G196" s="180" t="s">
        <v>16</v>
      </c>
      <c r="H196" s="180" t="s">
        <v>16</v>
      </c>
      <c r="I196" s="180" t="s">
        <v>16</v>
      </c>
      <c r="J196" s="180">
        <v>45286585000</v>
      </c>
      <c r="K196" s="180" t="s">
        <v>28</v>
      </c>
      <c r="L196" s="182">
        <v>1508726</v>
      </c>
      <c r="M196" s="183">
        <v>43009</v>
      </c>
      <c r="N196" s="183">
        <v>43040</v>
      </c>
      <c r="O196" s="184" t="s">
        <v>25</v>
      </c>
      <c r="P196" s="180" t="s">
        <v>17</v>
      </c>
      <c r="Q196" s="185"/>
      <c r="R196" s="186"/>
    </row>
    <row r="197" spans="1:18" s="34" customFormat="1" ht="63.75" x14ac:dyDescent="0.2">
      <c r="A197" s="188">
        <f t="shared" si="6"/>
        <v>154</v>
      </c>
      <c r="B197" s="28">
        <v>216</v>
      </c>
      <c r="C197" s="188" t="s">
        <v>35</v>
      </c>
      <c r="D197" s="188" t="s">
        <v>35</v>
      </c>
      <c r="E197" s="48" t="s">
        <v>300</v>
      </c>
      <c r="F197" s="188" t="s">
        <v>15</v>
      </c>
      <c r="G197" s="188" t="s">
        <v>16</v>
      </c>
      <c r="H197" s="188" t="s">
        <v>16</v>
      </c>
      <c r="I197" s="188" t="s">
        <v>16</v>
      </c>
      <c r="J197" s="180">
        <v>45286585000</v>
      </c>
      <c r="K197" s="188" t="s">
        <v>28</v>
      </c>
      <c r="L197" s="21">
        <v>7913808.9100000001</v>
      </c>
      <c r="M197" s="107">
        <v>43040</v>
      </c>
      <c r="N197" s="107">
        <v>43070</v>
      </c>
      <c r="O197" s="4" t="s">
        <v>25</v>
      </c>
      <c r="P197" s="188" t="s">
        <v>17</v>
      </c>
      <c r="Q197" s="33"/>
      <c r="R197" s="32"/>
    </row>
    <row r="198" spans="1:18" s="34" customFormat="1" ht="63.75" x14ac:dyDescent="0.2">
      <c r="A198" s="189">
        <f>A197+1</f>
        <v>155</v>
      </c>
      <c r="B198" s="28">
        <v>217</v>
      </c>
      <c r="C198" s="189" t="s">
        <v>35</v>
      </c>
      <c r="D198" s="189" t="s">
        <v>35</v>
      </c>
      <c r="E198" s="48" t="s">
        <v>301</v>
      </c>
      <c r="F198" s="189" t="s">
        <v>15</v>
      </c>
      <c r="G198" s="189" t="s">
        <v>16</v>
      </c>
      <c r="H198" s="189" t="s">
        <v>16</v>
      </c>
      <c r="I198" s="189" t="s">
        <v>16</v>
      </c>
      <c r="J198" s="180">
        <v>45286585000</v>
      </c>
      <c r="K198" s="189" t="s">
        <v>28</v>
      </c>
      <c r="L198" s="21">
        <v>1510341</v>
      </c>
      <c r="M198" s="107">
        <v>43009</v>
      </c>
      <c r="N198" s="107">
        <v>43070</v>
      </c>
      <c r="O198" s="4" t="s">
        <v>25</v>
      </c>
      <c r="P198" s="189" t="s">
        <v>17</v>
      </c>
      <c r="Q198" s="33"/>
      <c r="R198" s="32"/>
    </row>
    <row r="199" spans="1:18" s="34" customFormat="1" ht="51.75" customHeight="1" x14ac:dyDescent="0.2">
      <c r="A199" s="190">
        <f t="shared" ref="A199:A223" si="7">A198+1</f>
        <v>156</v>
      </c>
      <c r="B199" s="28">
        <v>218</v>
      </c>
      <c r="C199" s="190" t="s">
        <v>307</v>
      </c>
      <c r="D199" s="190" t="s">
        <v>307</v>
      </c>
      <c r="E199" s="48" t="s">
        <v>302</v>
      </c>
      <c r="F199" s="190" t="s">
        <v>15</v>
      </c>
      <c r="G199" s="190" t="s">
        <v>16</v>
      </c>
      <c r="H199" s="190" t="s">
        <v>16</v>
      </c>
      <c r="I199" s="190" t="s">
        <v>16</v>
      </c>
      <c r="J199" s="180">
        <v>45286585000</v>
      </c>
      <c r="K199" s="190" t="s">
        <v>28</v>
      </c>
      <c r="L199" s="21">
        <v>354895.52</v>
      </c>
      <c r="M199" s="107">
        <v>43040</v>
      </c>
      <c r="N199" s="107">
        <v>43770</v>
      </c>
      <c r="O199" s="190" t="s">
        <v>25</v>
      </c>
      <c r="P199" s="190" t="s">
        <v>17</v>
      </c>
      <c r="Q199" s="33"/>
      <c r="R199" s="32"/>
    </row>
    <row r="200" spans="1:18" s="34" customFormat="1" ht="102.75" customHeight="1" x14ac:dyDescent="0.2">
      <c r="A200" s="190">
        <f t="shared" si="7"/>
        <v>157</v>
      </c>
      <c r="B200" s="28">
        <v>219</v>
      </c>
      <c r="C200" s="190" t="s">
        <v>36</v>
      </c>
      <c r="D200" s="190" t="s">
        <v>35</v>
      </c>
      <c r="E200" s="48" t="s">
        <v>303</v>
      </c>
      <c r="F200" s="190" t="s">
        <v>15</v>
      </c>
      <c r="G200" s="190" t="s">
        <v>16</v>
      </c>
      <c r="H200" s="190" t="s">
        <v>16</v>
      </c>
      <c r="I200" s="190" t="s">
        <v>16</v>
      </c>
      <c r="J200" s="180">
        <v>45286585000</v>
      </c>
      <c r="K200" s="190" t="s">
        <v>28</v>
      </c>
      <c r="L200" s="21">
        <v>320000</v>
      </c>
      <c r="M200" s="107">
        <v>43040</v>
      </c>
      <c r="N200" s="107">
        <v>43070</v>
      </c>
      <c r="O200" s="4" t="s">
        <v>25</v>
      </c>
      <c r="P200" s="190" t="s">
        <v>17</v>
      </c>
      <c r="Q200" s="33"/>
      <c r="R200" s="32"/>
    </row>
    <row r="201" spans="1:18" s="34" customFormat="1" ht="108" customHeight="1" x14ac:dyDescent="0.2">
      <c r="A201" s="190">
        <f t="shared" si="7"/>
        <v>158</v>
      </c>
      <c r="B201" s="28">
        <v>220</v>
      </c>
      <c r="C201" s="190" t="s">
        <v>36</v>
      </c>
      <c r="D201" s="190" t="s">
        <v>35</v>
      </c>
      <c r="E201" s="48" t="s">
        <v>304</v>
      </c>
      <c r="F201" s="190" t="s">
        <v>15</v>
      </c>
      <c r="G201" s="190" t="s">
        <v>16</v>
      </c>
      <c r="H201" s="190" t="s">
        <v>16</v>
      </c>
      <c r="I201" s="190" t="s">
        <v>16</v>
      </c>
      <c r="J201" s="180">
        <v>45286585000</v>
      </c>
      <c r="K201" s="190" t="s">
        <v>28</v>
      </c>
      <c r="L201" s="21">
        <v>320000</v>
      </c>
      <c r="M201" s="107">
        <v>43040</v>
      </c>
      <c r="N201" s="107">
        <v>43070</v>
      </c>
      <c r="O201" s="4" t="s">
        <v>25</v>
      </c>
      <c r="P201" s="190" t="s">
        <v>17</v>
      </c>
      <c r="Q201" s="33"/>
      <c r="R201" s="32"/>
    </row>
    <row r="202" spans="1:18" s="34" customFormat="1" ht="128.25" customHeight="1" x14ac:dyDescent="0.2">
      <c r="A202" s="190">
        <f t="shared" si="7"/>
        <v>159</v>
      </c>
      <c r="B202" s="28">
        <v>221</v>
      </c>
      <c r="C202" s="190" t="s">
        <v>36</v>
      </c>
      <c r="D202" s="190" t="s">
        <v>35</v>
      </c>
      <c r="E202" s="48" t="s">
        <v>305</v>
      </c>
      <c r="F202" s="190" t="s">
        <v>15</v>
      </c>
      <c r="G202" s="190" t="s">
        <v>16</v>
      </c>
      <c r="H202" s="190" t="s">
        <v>16</v>
      </c>
      <c r="I202" s="190" t="s">
        <v>16</v>
      </c>
      <c r="J202" s="180">
        <v>45286585000</v>
      </c>
      <c r="K202" s="190" t="s">
        <v>28</v>
      </c>
      <c r="L202" s="21">
        <v>2704182.74</v>
      </c>
      <c r="M202" s="107">
        <v>43040</v>
      </c>
      <c r="N202" s="107">
        <v>43070</v>
      </c>
      <c r="O202" s="4" t="s">
        <v>25</v>
      </c>
      <c r="P202" s="190" t="s">
        <v>17</v>
      </c>
      <c r="Q202" s="33"/>
      <c r="R202" s="32"/>
    </row>
    <row r="203" spans="1:18" s="34" customFormat="1" ht="176.25" customHeight="1" x14ac:dyDescent="0.2">
      <c r="A203" s="190">
        <f t="shared" si="7"/>
        <v>160</v>
      </c>
      <c r="B203" s="28">
        <v>222</v>
      </c>
      <c r="C203" s="190" t="s">
        <v>36</v>
      </c>
      <c r="D203" s="190" t="s">
        <v>35</v>
      </c>
      <c r="E203" s="48" t="s">
        <v>306</v>
      </c>
      <c r="F203" s="190" t="s">
        <v>15</v>
      </c>
      <c r="G203" s="190" t="s">
        <v>16</v>
      </c>
      <c r="H203" s="190" t="s">
        <v>16</v>
      </c>
      <c r="I203" s="190" t="s">
        <v>16</v>
      </c>
      <c r="J203" s="180">
        <v>45286585000</v>
      </c>
      <c r="K203" s="190" t="s">
        <v>28</v>
      </c>
      <c r="L203" s="21">
        <v>1800000</v>
      </c>
      <c r="M203" s="107">
        <v>43040</v>
      </c>
      <c r="N203" s="107">
        <v>43040</v>
      </c>
      <c r="O203" s="4" t="s">
        <v>25</v>
      </c>
      <c r="P203" s="190" t="s">
        <v>17</v>
      </c>
      <c r="Q203" s="33"/>
      <c r="R203" s="32"/>
    </row>
    <row r="204" spans="1:18" s="193" customFormat="1" ht="176.25" customHeight="1" x14ac:dyDescent="0.2">
      <c r="A204" s="175">
        <f ca="1">A204:O223</f>
        <v>0</v>
      </c>
      <c r="B204" s="28">
        <v>223</v>
      </c>
      <c r="C204" s="175" t="s">
        <v>36</v>
      </c>
      <c r="D204" s="175" t="s">
        <v>35</v>
      </c>
      <c r="E204" s="176" t="s">
        <v>309</v>
      </c>
      <c r="F204" s="175" t="s">
        <v>15</v>
      </c>
      <c r="G204" s="175" t="s">
        <v>16</v>
      </c>
      <c r="H204" s="175" t="s">
        <v>16</v>
      </c>
      <c r="I204" s="175" t="s">
        <v>16</v>
      </c>
      <c r="J204" s="175">
        <v>45286585000</v>
      </c>
      <c r="K204" s="175" t="s">
        <v>28</v>
      </c>
      <c r="L204" s="177">
        <v>439580.67</v>
      </c>
      <c r="M204" s="178">
        <v>43040</v>
      </c>
      <c r="N204" s="178">
        <v>43070</v>
      </c>
      <c r="O204" s="179" t="s">
        <v>25</v>
      </c>
      <c r="P204" s="175" t="s">
        <v>17</v>
      </c>
      <c r="Q204" s="191"/>
      <c r="R204" s="192"/>
    </row>
    <row r="205" spans="1:18" s="193" customFormat="1" ht="58.5" customHeight="1" x14ac:dyDescent="0.2">
      <c r="A205" s="175">
        <f t="shared" ca="1" si="7"/>
        <v>162</v>
      </c>
      <c r="B205" s="28">
        <v>224</v>
      </c>
      <c r="C205" s="175" t="s">
        <v>36</v>
      </c>
      <c r="D205" s="175" t="s">
        <v>35</v>
      </c>
      <c r="E205" s="176" t="s">
        <v>310</v>
      </c>
      <c r="F205" s="175" t="s">
        <v>15</v>
      </c>
      <c r="G205" s="175" t="s">
        <v>16</v>
      </c>
      <c r="H205" s="175" t="s">
        <v>16</v>
      </c>
      <c r="I205" s="175" t="s">
        <v>16</v>
      </c>
      <c r="J205" s="175">
        <v>45286585000</v>
      </c>
      <c r="K205" s="175" t="s">
        <v>28</v>
      </c>
      <c r="L205" s="177">
        <v>2569183.4500000002</v>
      </c>
      <c r="M205" s="178">
        <v>43040</v>
      </c>
      <c r="N205" s="178">
        <v>43132</v>
      </c>
      <c r="O205" s="179" t="s">
        <v>25</v>
      </c>
      <c r="P205" s="175" t="s">
        <v>17</v>
      </c>
      <c r="Q205" s="191"/>
      <c r="R205" s="192"/>
    </row>
    <row r="206" spans="1:18" s="193" customFormat="1" ht="72" customHeight="1" x14ac:dyDescent="0.2">
      <c r="A206" s="175">
        <f t="shared" ca="1" si="7"/>
        <v>163</v>
      </c>
      <c r="B206" s="28"/>
      <c r="C206" s="175" t="s">
        <v>36</v>
      </c>
      <c r="D206" s="175" t="s">
        <v>35</v>
      </c>
      <c r="E206" s="176" t="s">
        <v>310</v>
      </c>
      <c r="F206" s="175" t="s">
        <v>15</v>
      </c>
      <c r="G206" s="175" t="s">
        <v>16</v>
      </c>
      <c r="H206" s="175" t="s">
        <v>16</v>
      </c>
      <c r="I206" s="175" t="s">
        <v>16</v>
      </c>
      <c r="J206" s="175">
        <v>45286585000</v>
      </c>
      <c r="K206" s="175" t="s">
        <v>28</v>
      </c>
      <c r="L206" s="177">
        <v>13564000</v>
      </c>
      <c r="M206" s="178">
        <v>43040</v>
      </c>
      <c r="N206" s="178">
        <v>43132</v>
      </c>
      <c r="O206" s="179" t="s">
        <v>25</v>
      </c>
      <c r="P206" s="175" t="s">
        <v>17</v>
      </c>
      <c r="Q206" s="191"/>
      <c r="R206" s="192"/>
    </row>
    <row r="207" spans="1:18" s="193" customFormat="1" ht="80.25" customHeight="1" x14ac:dyDescent="0.2">
      <c r="A207" s="175">
        <f t="shared" ca="1" si="7"/>
        <v>164</v>
      </c>
      <c r="B207" s="28"/>
      <c r="C207" s="175" t="s">
        <v>36</v>
      </c>
      <c r="D207" s="175" t="s">
        <v>35</v>
      </c>
      <c r="E207" s="176" t="s">
        <v>311</v>
      </c>
      <c r="F207" s="175" t="s">
        <v>15</v>
      </c>
      <c r="G207" s="175" t="s">
        <v>16</v>
      </c>
      <c r="H207" s="175" t="s">
        <v>16</v>
      </c>
      <c r="I207" s="175" t="s">
        <v>16</v>
      </c>
      <c r="J207" s="175">
        <v>45286585000</v>
      </c>
      <c r="K207" s="175" t="s">
        <v>28</v>
      </c>
      <c r="L207" s="177">
        <v>14932400</v>
      </c>
      <c r="M207" s="178">
        <v>43040</v>
      </c>
      <c r="N207" s="178">
        <v>43070</v>
      </c>
      <c r="O207" s="179" t="s">
        <v>25</v>
      </c>
      <c r="P207" s="175" t="s">
        <v>17</v>
      </c>
      <c r="Q207" s="191"/>
      <c r="R207" s="192"/>
    </row>
    <row r="208" spans="1:18" s="193" customFormat="1" ht="83.25" customHeight="1" x14ac:dyDescent="0.2">
      <c r="A208" s="175">
        <f t="shared" ca="1" si="7"/>
        <v>165</v>
      </c>
      <c r="B208" s="28"/>
      <c r="C208" s="175" t="s">
        <v>36</v>
      </c>
      <c r="D208" s="175" t="s">
        <v>35</v>
      </c>
      <c r="E208" s="176" t="s">
        <v>311</v>
      </c>
      <c r="F208" s="175" t="s">
        <v>15</v>
      </c>
      <c r="G208" s="175" t="s">
        <v>16</v>
      </c>
      <c r="H208" s="175" t="s">
        <v>16</v>
      </c>
      <c r="I208" s="175" t="s">
        <v>16</v>
      </c>
      <c r="J208" s="175">
        <v>45286585000</v>
      </c>
      <c r="K208" s="175" t="s">
        <v>28</v>
      </c>
      <c r="L208" s="177">
        <v>21125560</v>
      </c>
      <c r="M208" s="178">
        <v>43040</v>
      </c>
      <c r="N208" s="178">
        <v>43070</v>
      </c>
      <c r="O208" s="179" t="s">
        <v>25</v>
      </c>
      <c r="P208" s="175" t="s">
        <v>17</v>
      </c>
      <c r="Q208" s="191"/>
      <c r="R208" s="192"/>
    </row>
    <row r="209" spans="1:19" s="193" customFormat="1" ht="76.5" customHeight="1" x14ac:dyDescent="0.2">
      <c r="A209" s="175">
        <f t="shared" ca="1" si="7"/>
        <v>166</v>
      </c>
      <c r="B209" s="28"/>
      <c r="C209" s="175" t="s">
        <v>36</v>
      </c>
      <c r="D209" s="175" t="s">
        <v>35</v>
      </c>
      <c r="E209" s="176" t="s">
        <v>311</v>
      </c>
      <c r="F209" s="175" t="s">
        <v>15</v>
      </c>
      <c r="G209" s="175" t="s">
        <v>16</v>
      </c>
      <c r="H209" s="175" t="s">
        <v>16</v>
      </c>
      <c r="I209" s="175" t="s">
        <v>16</v>
      </c>
      <c r="J209" s="175">
        <v>45286585000</v>
      </c>
      <c r="K209" s="175" t="s">
        <v>28</v>
      </c>
      <c r="L209" s="177">
        <v>7736000</v>
      </c>
      <c r="M209" s="178">
        <v>43040</v>
      </c>
      <c r="N209" s="178">
        <v>43070</v>
      </c>
      <c r="O209" s="179" t="s">
        <v>25</v>
      </c>
      <c r="P209" s="175" t="s">
        <v>17</v>
      </c>
      <c r="Q209" s="191"/>
      <c r="R209" s="192"/>
    </row>
    <row r="210" spans="1:19" s="193" customFormat="1" ht="78" customHeight="1" x14ac:dyDescent="0.2">
      <c r="A210" s="175">
        <f t="shared" ca="1" si="7"/>
        <v>167</v>
      </c>
      <c r="B210" s="28"/>
      <c r="C210" s="175" t="s">
        <v>36</v>
      </c>
      <c r="D210" s="175" t="s">
        <v>35</v>
      </c>
      <c r="E210" s="176" t="s">
        <v>311</v>
      </c>
      <c r="F210" s="175" t="s">
        <v>15</v>
      </c>
      <c r="G210" s="175" t="s">
        <v>16</v>
      </c>
      <c r="H210" s="175" t="s">
        <v>16</v>
      </c>
      <c r="I210" s="175" t="s">
        <v>16</v>
      </c>
      <c r="J210" s="175">
        <v>45286585000</v>
      </c>
      <c r="K210" s="175" t="s">
        <v>28</v>
      </c>
      <c r="L210" s="177">
        <v>36835500</v>
      </c>
      <c r="M210" s="178">
        <v>43040</v>
      </c>
      <c r="N210" s="178">
        <v>43070</v>
      </c>
      <c r="O210" s="179" t="s">
        <v>25</v>
      </c>
      <c r="P210" s="175" t="s">
        <v>17</v>
      </c>
      <c r="Q210" s="191"/>
      <c r="R210" s="192"/>
    </row>
    <row r="211" spans="1:19" s="193" customFormat="1" ht="176.25" customHeight="1" x14ac:dyDescent="0.2">
      <c r="A211" s="175">
        <f t="shared" ca="1" si="7"/>
        <v>168</v>
      </c>
      <c r="B211" s="28"/>
      <c r="C211" s="175" t="s">
        <v>36</v>
      </c>
      <c r="D211" s="175" t="s">
        <v>35</v>
      </c>
      <c r="E211" s="176" t="s">
        <v>306</v>
      </c>
      <c r="F211" s="175" t="s">
        <v>15</v>
      </c>
      <c r="G211" s="175" t="s">
        <v>16</v>
      </c>
      <c r="H211" s="175" t="s">
        <v>16</v>
      </c>
      <c r="I211" s="175" t="s">
        <v>16</v>
      </c>
      <c r="J211" s="175">
        <v>45286585000</v>
      </c>
      <c r="K211" s="175" t="s">
        <v>28</v>
      </c>
      <c r="L211" s="177">
        <v>2887696</v>
      </c>
      <c r="M211" s="178">
        <v>43040</v>
      </c>
      <c r="N211" s="178">
        <v>43040</v>
      </c>
      <c r="O211" s="179" t="s">
        <v>25</v>
      </c>
      <c r="P211" s="175" t="s">
        <v>17</v>
      </c>
      <c r="Q211" s="191"/>
      <c r="R211" s="192"/>
    </row>
    <row r="212" spans="1:19" s="193" customFormat="1" ht="84" customHeight="1" x14ac:dyDescent="0.2">
      <c r="A212" s="175">
        <f t="shared" ca="1" si="7"/>
        <v>169</v>
      </c>
      <c r="B212" s="28"/>
      <c r="C212" s="175" t="s">
        <v>36</v>
      </c>
      <c r="D212" s="175" t="s">
        <v>35</v>
      </c>
      <c r="E212" s="176" t="s">
        <v>312</v>
      </c>
      <c r="F212" s="175" t="s">
        <v>15</v>
      </c>
      <c r="G212" s="175" t="s">
        <v>16</v>
      </c>
      <c r="H212" s="175" t="s">
        <v>16</v>
      </c>
      <c r="I212" s="175" t="s">
        <v>16</v>
      </c>
      <c r="J212" s="175">
        <v>45286585000</v>
      </c>
      <c r="K212" s="175" t="s">
        <v>28</v>
      </c>
      <c r="L212" s="177">
        <v>20000000</v>
      </c>
      <c r="M212" s="178">
        <v>43040</v>
      </c>
      <c r="N212" s="178">
        <v>43070</v>
      </c>
      <c r="O212" s="179" t="s">
        <v>25</v>
      </c>
      <c r="P212" s="175" t="s">
        <v>17</v>
      </c>
      <c r="Q212" s="191"/>
      <c r="R212" s="192"/>
    </row>
    <row r="213" spans="1:19" s="193" customFormat="1" ht="83.25" customHeight="1" x14ac:dyDescent="0.2">
      <c r="A213" s="175">
        <f t="shared" ca="1" si="7"/>
        <v>170</v>
      </c>
      <c r="B213" s="28"/>
      <c r="C213" s="175" t="s">
        <v>36</v>
      </c>
      <c r="D213" s="175" t="s">
        <v>35</v>
      </c>
      <c r="E213" s="176" t="s">
        <v>312</v>
      </c>
      <c r="F213" s="175" t="s">
        <v>15</v>
      </c>
      <c r="G213" s="175" t="s">
        <v>16</v>
      </c>
      <c r="H213" s="175" t="s">
        <v>16</v>
      </c>
      <c r="I213" s="175" t="s">
        <v>16</v>
      </c>
      <c r="J213" s="175">
        <v>45286585000</v>
      </c>
      <c r="K213" s="175" t="s">
        <v>28</v>
      </c>
      <c r="L213" s="177">
        <v>6510000</v>
      </c>
      <c r="M213" s="178">
        <v>43040</v>
      </c>
      <c r="N213" s="178">
        <v>43070</v>
      </c>
      <c r="O213" s="179" t="s">
        <v>25</v>
      </c>
      <c r="P213" s="175" t="s">
        <v>17</v>
      </c>
      <c r="Q213" s="191" t="s">
        <v>240</v>
      </c>
      <c r="R213" s="191" t="s">
        <v>281</v>
      </c>
    </row>
    <row r="214" spans="1:19" s="193" customFormat="1" ht="85.5" customHeight="1" x14ac:dyDescent="0.2">
      <c r="A214" s="175">
        <f t="shared" ca="1" si="7"/>
        <v>171</v>
      </c>
      <c r="B214" s="28"/>
      <c r="C214" s="175" t="s">
        <v>36</v>
      </c>
      <c r="D214" s="175" t="s">
        <v>35</v>
      </c>
      <c r="E214" s="176" t="s">
        <v>312</v>
      </c>
      <c r="F214" s="175" t="s">
        <v>15</v>
      </c>
      <c r="G214" s="175" t="s">
        <v>16</v>
      </c>
      <c r="H214" s="175" t="s">
        <v>16</v>
      </c>
      <c r="I214" s="175" t="s">
        <v>16</v>
      </c>
      <c r="J214" s="175">
        <v>45286585000</v>
      </c>
      <c r="K214" s="175" t="s">
        <v>28</v>
      </c>
      <c r="L214" s="177">
        <v>127500000</v>
      </c>
      <c r="M214" s="178">
        <v>43040</v>
      </c>
      <c r="N214" s="178">
        <v>43070</v>
      </c>
      <c r="O214" s="179" t="s">
        <v>25</v>
      </c>
      <c r="P214" s="175" t="s">
        <v>17</v>
      </c>
      <c r="Q214" s="191"/>
      <c r="R214" s="192"/>
    </row>
    <row r="215" spans="1:19" s="193" customFormat="1" ht="85.5" customHeight="1" x14ac:dyDescent="0.2">
      <c r="A215" s="175">
        <f t="shared" ca="1" si="7"/>
        <v>172</v>
      </c>
      <c r="B215" s="28"/>
      <c r="C215" s="175" t="s">
        <v>36</v>
      </c>
      <c r="D215" s="175" t="s">
        <v>35</v>
      </c>
      <c r="E215" s="176" t="s">
        <v>312</v>
      </c>
      <c r="F215" s="175" t="s">
        <v>15</v>
      </c>
      <c r="G215" s="175" t="s">
        <v>16</v>
      </c>
      <c r="H215" s="175" t="s">
        <v>16</v>
      </c>
      <c r="I215" s="175" t="s">
        <v>16</v>
      </c>
      <c r="J215" s="175">
        <v>45286585000</v>
      </c>
      <c r="K215" s="175" t="s">
        <v>28</v>
      </c>
      <c r="L215" s="177">
        <v>7440000</v>
      </c>
      <c r="M215" s="178">
        <v>43040</v>
      </c>
      <c r="N215" s="178">
        <v>43070</v>
      </c>
      <c r="O215" s="179" t="s">
        <v>25</v>
      </c>
      <c r="P215" s="175" t="s">
        <v>17</v>
      </c>
      <c r="Q215" s="191"/>
      <c r="R215" s="192"/>
    </row>
    <row r="216" spans="1:19" s="193" customFormat="1" ht="63.75" x14ac:dyDescent="0.2">
      <c r="A216" s="175">
        <f t="shared" ca="1" si="7"/>
        <v>173</v>
      </c>
      <c r="B216" s="28"/>
      <c r="C216" s="175" t="s">
        <v>36</v>
      </c>
      <c r="D216" s="175" t="s">
        <v>35</v>
      </c>
      <c r="E216" s="176" t="s">
        <v>313</v>
      </c>
      <c r="F216" s="175" t="s">
        <v>15</v>
      </c>
      <c r="G216" s="175" t="s">
        <v>16</v>
      </c>
      <c r="H216" s="175" t="s">
        <v>16</v>
      </c>
      <c r="I216" s="175" t="s">
        <v>16</v>
      </c>
      <c r="J216" s="175">
        <v>45286585000</v>
      </c>
      <c r="K216" s="175" t="s">
        <v>28</v>
      </c>
      <c r="L216" s="177">
        <v>1000000</v>
      </c>
      <c r="M216" s="178">
        <v>43040</v>
      </c>
      <c r="N216" s="178">
        <v>43070</v>
      </c>
      <c r="O216" s="179" t="s">
        <v>25</v>
      </c>
      <c r="P216" s="175" t="s">
        <v>17</v>
      </c>
      <c r="Q216" s="191"/>
      <c r="R216" s="192"/>
    </row>
    <row r="217" spans="1:19" s="193" customFormat="1" ht="63.75" x14ac:dyDescent="0.2">
      <c r="A217" s="175">
        <f t="shared" ca="1" si="7"/>
        <v>174</v>
      </c>
      <c r="B217" s="28"/>
      <c r="C217" s="175" t="s">
        <v>36</v>
      </c>
      <c r="D217" s="175" t="s">
        <v>35</v>
      </c>
      <c r="E217" s="176" t="s">
        <v>313</v>
      </c>
      <c r="F217" s="175" t="s">
        <v>15</v>
      </c>
      <c r="G217" s="175" t="s">
        <v>16</v>
      </c>
      <c r="H217" s="175" t="s">
        <v>16</v>
      </c>
      <c r="I217" s="175" t="s">
        <v>16</v>
      </c>
      <c r="J217" s="175">
        <v>45286585000</v>
      </c>
      <c r="K217" s="175" t="s">
        <v>28</v>
      </c>
      <c r="L217" s="177">
        <v>49593278</v>
      </c>
      <c r="M217" s="178">
        <v>43040</v>
      </c>
      <c r="N217" s="178">
        <v>43070</v>
      </c>
      <c r="O217" s="179" t="s">
        <v>25</v>
      </c>
      <c r="P217" s="175" t="s">
        <v>17</v>
      </c>
      <c r="Q217" s="191"/>
      <c r="R217" s="192"/>
    </row>
    <row r="218" spans="1:19" s="193" customFormat="1" ht="63.75" x14ac:dyDescent="0.2">
      <c r="A218" s="175">
        <f t="shared" ca="1" si="7"/>
        <v>175</v>
      </c>
      <c r="B218" s="28"/>
      <c r="C218" s="175" t="s">
        <v>36</v>
      </c>
      <c r="D218" s="175" t="s">
        <v>35</v>
      </c>
      <c r="E218" s="176" t="s">
        <v>313</v>
      </c>
      <c r="F218" s="175" t="s">
        <v>15</v>
      </c>
      <c r="G218" s="175" t="s">
        <v>16</v>
      </c>
      <c r="H218" s="175" t="s">
        <v>16</v>
      </c>
      <c r="I218" s="175" t="s">
        <v>16</v>
      </c>
      <c r="J218" s="175">
        <v>45286585000</v>
      </c>
      <c r="K218" s="175" t="s">
        <v>28</v>
      </c>
      <c r="L218" s="177">
        <v>23935036</v>
      </c>
      <c r="M218" s="178">
        <v>43040</v>
      </c>
      <c r="N218" s="178">
        <v>43070</v>
      </c>
      <c r="O218" s="179" t="s">
        <v>25</v>
      </c>
      <c r="P218" s="175" t="s">
        <v>17</v>
      </c>
      <c r="Q218" s="191"/>
      <c r="R218" s="192"/>
    </row>
    <row r="219" spans="1:19" s="193" customFormat="1" ht="63.75" x14ac:dyDescent="0.2">
      <c r="A219" s="175">
        <f t="shared" ca="1" si="7"/>
        <v>176</v>
      </c>
      <c r="B219" s="28"/>
      <c r="C219" s="175" t="s">
        <v>36</v>
      </c>
      <c r="D219" s="175" t="s">
        <v>35</v>
      </c>
      <c r="E219" s="176" t="s">
        <v>313</v>
      </c>
      <c r="F219" s="175" t="s">
        <v>15</v>
      </c>
      <c r="G219" s="175" t="s">
        <v>16</v>
      </c>
      <c r="H219" s="175" t="s">
        <v>16</v>
      </c>
      <c r="I219" s="175" t="s">
        <v>16</v>
      </c>
      <c r="J219" s="175">
        <v>45286585000</v>
      </c>
      <c r="K219" s="175" t="s">
        <v>28</v>
      </c>
      <c r="L219" s="177">
        <v>11025000</v>
      </c>
      <c r="M219" s="178">
        <v>43040</v>
      </c>
      <c r="N219" s="178">
        <v>43070</v>
      </c>
      <c r="O219" s="179" t="s">
        <v>25</v>
      </c>
      <c r="P219" s="175" t="s">
        <v>17</v>
      </c>
      <c r="Q219" s="191"/>
      <c r="R219" s="192"/>
    </row>
    <row r="220" spans="1:19" s="193" customFormat="1" ht="63.75" x14ac:dyDescent="0.2">
      <c r="A220" s="175">
        <f t="shared" ca="1" si="7"/>
        <v>177</v>
      </c>
      <c r="B220" s="28"/>
      <c r="C220" s="175" t="s">
        <v>36</v>
      </c>
      <c r="D220" s="175" t="s">
        <v>35</v>
      </c>
      <c r="E220" s="176" t="s">
        <v>313</v>
      </c>
      <c r="F220" s="175" t="s">
        <v>15</v>
      </c>
      <c r="G220" s="175" t="s">
        <v>16</v>
      </c>
      <c r="H220" s="175" t="s">
        <v>16</v>
      </c>
      <c r="I220" s="175" t="s">
        <v>16</v>
      </c>
      <c r="J220" s="175">
        <v>45286585000</v>
      </c>
      <c r="K220" s="175" t="s">
        <v>28</v>
      </c>
      <c r="L220" s="177">
        <v>6083000</v>
      </c>
      <c r="M220" s="178">
        <v>43040</v>
      </c>
      <c r="N220" s="178">
        <v>43070</v>
      </c>
      <c r="O220" s="179" t="s">
        <v>25</v>
      </c>
      <c r="P220" s="175" t="s">
        <v>17</v>
      </c>
      <c r="Q220" s="191"/>
      <c r="R220" s="192"/>
    </row>
    <row r="221" spans="1:19" s="193" customFormat="1" ht="63.75" x14ac:dyDescent="0.2">
      <c r="A221" s="175">
        <f t="shared" ca="1" si="7"/>
        <v>178</v>
      </c>
      <c r="B221" s="28"/>
      <c r="C221" s="175" t="s">
        <v>36</v>
      </c>
      <c r="D221" s="175" t="s">
        <v>35</v>
      </c>
      <c r="E221" s="176" t="s">
        <v>313</v>
      </c>
      <c r="F221" s="175" t="s">
        <v>15</v>
      </c>
      <c r="G221" s="175" t="s">
        <v>16</v>
      </c>
      <c r="H221" s="175" t="s">
        <v>16</v>
      </c>
      <c r="I221" s="175" t="s">
        <v>16</v>
      </c>
      <c r="J221" s="175">
        <v>45286585000</v>
      </c>
      <c r="K221" s="175" t="s">
        <v>28</v>
      </c>
      <c r="L221" s="177">
        <v>40000000</v>
      </c>
      <c r="M221" s="178">
        <v>43040</v>
      </c>
      <c r="N221" s="178">
        <v>43070</v>
      </c>
      <c r="O221" s="179" t="s">
        <v>25</v>
      </c>
      <c r="P221" s="175" t="s">
        <v>17</v>
      </c>
      <c r="Q221" s="191"/>
      <c r="R221" s="192"/>
    </row>
    <row r="222" spans="1:19" s="193" customFormat="1" ht="63.75" x14ac:dyDescent="0.2">
      <c r="A222" s="175">
        <f t="shared" ca="1" si="7"/>
        <v>179</v>
      </c>
      <c r="B222" s="28"/>
      <c r="C222" s="175" t="s">
        <v>36</v>
      </c>
      <c r="D222" s="175" t="s">
        <v>35</v>
      </c>
      <c r="E222" s="176" t="s">
        <v>313</v>
      </c>
      <c r="F222" s="175" t="s">
        <v>15</v>
      </c>
      <c r="G222" s="175" t="s">
        <v>16</v>
      </c>
      <c r="H222" s="175" t="s">
        <v>16</v>
      </c>
      <c r="I222" s="175" t="s">
        <v>16</v>
      </c>
      <c r="J222" s="175">
        <v>45286585000</v>
      </c>
      <c r="K222" s="175" t="s">
        <v>28</v>
      </c>
      <c r="L222" s="177">
        <v>15000000</v>
      </c>
      <c r="M222" s="178">
        <v>43040</v>
      </c>
      <c r="N222" s="178">
        <v>43070</v>
      </c>
      <c r="O222" s="179" t="s">
        <v>25</v>
      </c>
      <c r="P222" s="175" t="s">
        <v>17</v>
      </c>
      <c r="Q222" s="191"/>
      <c r="R222" s="192"/>
    </row>
    <row r="223" spans="1:19" s="193" customFormat="1" ht="63.75" x14ac:dyDescent="0.2">
      <c r="A223" s="175">
        <f t="shared" ca="1" si="7"/>
        <v>180</v>
      </c>
      <c r="B223" s="28"/>
      <c r="C223" s="175" t="s">
        <v>36</v>
      </c>
      <c r="D223" s="175" t="s">
        <v>35</v>
      </c>
      <c r="E223" s="176" t="s">
        <v>313</v>
      </c>
      <c r="F223" s="175" t="s">
        <v>15</v>
      </c>
      <c r="G223" s="175" t="s">
        <v>16</v>
      </c>
      <c r="H223" s="175" t="s">
        <v>16</v>
      </c>
      <c r="I223" s="175" t="s">
        <v>16</v>
      </c>
      <c r="J223" s="175">
        <v>45286585000</v>
      </c>
      <c r="K223" s="175" t="s">
        <v>28</v>
      </c>
      <c r="L223" s="177">
        <v>3200500</v>
      </c>
      <c r="M223" s="178">
        <v>43040</v>
      </c>
      <c r="N223" s="178">
        <v>43070</v>
      </c>
      <c r="O223" s="179" t="s">
        <v>25</v>
      </c>
      <c r="P223" s="175" t="s">
        <v>17</v>
      </c>
      <c r="Q223" s="191"/>
      <c r="R223" s="192"/>
    </row>
    <row r="224" spans="1:19" s="34" customFormat="1" x14ac:dyDescent="0.2">
      <c r="A224" s="55"/>
      <c r="B224" s="55" t="s">
        <v>225</v>
      </c>
      <c r="C224" s="55"/>
      <c r="D224" s="55"/>
      <c r="E224" s="57">
        <f>SUM(L187:L190)+SUM(L192:L223)</f>
        <v>447935343.29000002</v>
      </c>
      <c r="F224" s="55"/>
      <c r="G224" s="55"/>
      <c r="H224" s="55"/>
      <c r="I224" s="55"/>
      <c r="J224" s="55"/>
      <c r="K224" s="55"/>
      <c r="L224" s="55"/>
      <c r="M224" s="55"/>
      <c r="N224" s="55"/>
      <c r="O224" s="55"/>
      <c r="P224" s="55"/>
      <c r="Q224" s="35"/>
      <c r="S224" s="101"/>
    </row>
    <row r="225" spans="1:19" x14ac:dyDescent="0.2">
      <c r="A225" s="55"/>
      <c r="B225" s="55"/>
      <c r="C225" s="55"/>
      <c r="D225" s="55"/>
      <c r="E225" s="94" t="s">
        <v>31</v>
      </c>
      <c r="F225" s="55"/>
      <c r="G225" s="55"/>
      <c r="H225" s="55"/>
      <c r="I225" s="55"/>
      <c r="J225" s="55"/>
      <c r="K225" s="55"/>
      <c r="L225" s="55"/>
      <c r="M225" s="55"/>
      <c r="N225" s="55"/>
      <c r="O225" s="55"/>
      <c r="P225" s="55"/>
      <c r="Q225" s="35"/>
      <c r="R225" s="34"/>
    </row>
    <row r="226" spans="1:19" ht="38.25" x14ac:dyDescent="0.2">
      <c r="A226" s="140">
        <f ca="1">A223+1</f>
        <v>181</v>
      </c>
      <c r="B226" s="28">
        <v>82</v>
      </c>
      <c r="C226" s="174" t="s">
        <v>78</v>
      </c>
      <c r="D226" s="174" t="s">
        <v>79</v>
      </c>
      <c r="E226" s="48" t="s">
        <v>70</v>
      </c>
      <c r="F226" s="174" t="s">
        <v>15</v>
      </c>
      <c r="G226" s="174" t="s">
        <v>16</v>
      </c>
      <c r="H226" s="174" t="s">
        <v>27</v>
      </c>
      <c r="I226" s="3">
        <v>4</v>
      </c>
      <c r="J226" s="5">
        <v>22401000000</v>
      </c>
      <c r="K226" s="3" t="s">
        <v>157</v>
      </c>
      <c r="L226" s="21">
        <v>600000</v>
      </c>
      <c r="M226" s="107">
        <v>43040</v>
      </c>
      <c r="N226" s="107">
        <v>43435</v>
      </c>
      <c r="O226" s="174" t="s">
        <v>30</v>
      </c>
      <c r="P226" s="3" t="s">
        <v>18</v>
      </c>
      <c r="Q226" s="134" t="s">
        <v>240</v>
      </c>
      <c r="R226" s="33" t="s">
        <v>255</v>
      </c>
      <c r="S226" s="34"/>
    </row>
    <row r="227" spans="1:19" ht="38.25" x14ac:dyDescent="0.2">
      <c r="A227" s="140">
        <f ca="1">A226+1</f>
        <v>182</v>
      </c>
      <c r="B227" s="28">
        <v>83</v>
      </c>
      <c r="C227" s="174" t="s">
        <v>114</v>
      </c>
      <c r="D227" s="174" t="s">
        <v>89</v>
      </c>
      <c r="E227" s="48" t="s">
        <v>159</v>
      </c>
      <c r="F227" s="174" t="s">
        <v>15</v>
      </c>
      <c r="G227" s="174" t="s">
        <v>16</v>
      </c>
      <c r="H227" s="174" t="s">
        <v>16</v>
      </c>
      <c r="I227" s="3" t="s">
        <v>16</v>
      </c>
      <c r="J227" s="5">
        <v>97401000000</v>
      </c>
      <c r="K227" s="3" t="s">
        <v>137</v>
      </c>
      <c r="L227" s="21">
        <v>830000</v>
      </c>
      <c r="M227" s="107">
        <v>43070</v>
      </c>
      <c r="N227" s="107">
        <v>43374</v>
      </c>
      <c r="O227" s="174" t="s">
        <v>25</v>
      </c>
      <c r="P227" s="4" t="s">
        <v>17</v>
      </c>
      <c r="Q227" s="134" t="s">
        <v>240</v>
      </c>
      <c r="R227" s="33" t="s">
        <v>256</v>
      </c>
      <c r="S227" s="34"/>
    </row>
    <row r="228" spans="1:19" s="34" customFormat="1" ht="38.25" x14ac:dyDescent="0.2">
      <c r="A228" s="140">
        <f ca="1">A227+1</f>
        <v>183</v>
      </c>
      <c r="B228" s="28">
        <v>84</v>
      </c>
      <c r="C228" s="174" t="s">
        <v>114</v>
      </c>
      <c r="D228" s="174" t="s">
        <v>89</v>
      </c>
      <c r="E228" s="48" t="s">
        <v>160</v>
      </c>
      <c r="F228" s="174" t="s">
        <v>15</v>
      </c>
      <c r="G228" s="174" t="s">
        <v>16</v>
      </c>
      <c r="H228" s="174" t="s">
        <v>16</v>
      </c>
      <c r="I228" s="3" t="s">
        <v>16</v>
      </c>
      <c r="J228" s="5">
        <v>18401000000</v>
      </c>
      <c r="K228" s="3" t="s">
        <v>274</v>
      </c>
      <c r="L228" s="21">
        <v>198000</v>
      </c>
      <c r="M228" s="107">
        <v>43070</v>
      </c>
      <c r="N228" s="107">
        <v>43374</v>
      </c>
      <c r="O228" s="174" t="s">
        <v>25</v>
      </c>
      <c r="P228" s="4" t="s">
        <v>17</v>
      </c>
      <c r="Q228" s="134" t="s">
        <v>240</v>
      </c>
      <c r="R228" s="33" t="s">
        <v>256</v>
      </c>
    </row>
    <row r="229" spans="1:19" s="34" customFormat="1" x14ac:dyDescent="0.2">
      <c r="A229" s="55"/>
      <c r="B229" s="55" t="s">
        <v>224</v>
      </c>
      <c r="C229" s="55"/>
      <c r="D229" s="55"/>
      <c r="E229" s="57">
        <f>SUM(L226:L228)</f>
        <v>1628000</v>
      </c>
      <c r="F229" s="55"/>
      <c r="G229" s="55"/>
      <c r="H229" s="55"/>
      <c r="I229" s="55"/>
      <c r="J229" s="55"/>
      <c r="K229" s="55"/>
      <c r="L229" s="55"/>
      <c r="M229" s="55"/>
      <c r="N229" s="55"/>
      <c r="O229" s="55"/>
      <c r="P229" s="55"/>
      <c r="Q229" s="35"/>
      <c r="S229" s="101"/>
    </row>
    <row r="230" spans="1:19" x14ac:dyDescent="0.2">
      <c r="A230" s="110"/>
      <c r="B230" s="110"/>
      <c r="C230" s="110"/>
      <c r="D230" s="110"/>
      <c r="E230" s="94" t="s">
        <v>32</v>
      </c>
      <c r="F230" s="110"/>
      <c r="G230" s="110"/>
      <c r="H230" s="110"/>
      <c r="I230" s="110"/>
      <c r="J230" s="110"/>
      <c r="K230" s="110"/>
      <c r="L230" s="110"/>
      <c r="M230" s="110"/>
      <c r="N230" s="110"/>
      <c r="O230" s="110"/>
      <c r="P230" s="110"/>
      <c r="Q230" s="33"/>
      <c r="R230" s="32"/>
    </row>
    <row r="231" spans="1:19" s="34" customFormat="1" ht="38.25" x14ac:dyDescent="0.2">
      <c r="A231" s="171">
        <f ca="1">A228+1</f>
        <v>184</v>
      </c>
      <c r="B231" s="28">
        <v>181</v>
      </c>
      <c r="C231" s="174" t="s">
        <v>270</v>
      </c>
      <c r="D231" s="174" t="s">
        <v>271</v>
      </c>
      <c r="E231" s="20" t="s">
        <v>269</v>
      </c>
      <c r="F231" s="174" t="s">
        <v>15</v>
      </c>
      <c r="G231" s="174">
        <v>796</v>
      </c>
      <c r="H231" s="174" t="s">
        <v>27</v>
      </c>
      <c r="I231" s="174">
        <v>1</v>
      </c>
      <c r="J231" s="174">
        <v>32401000000</v>
      </c>
      <c r="K231" s="21" t="s">
        <v>112</v>
      </c>
      <c r="L231" s="21">
        <v>19500000</v>
      </c>
      <c r="M231" s="107">
        <v>43009</v>
      </c>
      <c r="N231" s="107">
        <v>43070</v>
      </c>
      <c r="O231" s="174" t="s">
        <v>25</v>
      </c>
      <c r="P231" s="174" t="s">
        <v>17</v>
      </c>
      <c r="Q231" s="33" t="s">
        <v>240</v>
      </c>
      <c r="R231" s="33" t="s">
        <v>256</v>
      </c>
      <c r="S231" s="101"/>
    </row>
    <row r="232" spans="1:19" s="34" customFormat="1" x14ac:dyDescent="0.2">
      <c r="A232" s="54"/>
      <c r="B232" s="195" t="s">
        <v>291</v>
      </c>
      <c r="C232" s="196"/>
      <c r="D232" s="197"/>
      <c r="E232" s="65">
        <f>SUM(L231:L231)</f>
        <v>19500000</v>
      </c>
      <c r="F232" s="54"/>
      <c r="G232" s="54"/>
      <c r="H232" s="54"/>
      <c r="I232" s="54"/>
      <c r="J232" s="66"/>
      <c r="K232" s="54"/>
      <c r="L232" s="54"/>
      <c r="M232" s="55"/>
      <c r="N232" s="55"/>
      <c r="O232" s="54"/>
      <c r="P232" s="54"/>
      <c r="Q232" s="35"/>
      <c r="S232" s="101"/>
    </row>
    <row r="233" spans="1:19" x14ac:dyDescent="0.2">
      <c r="A233" s="56"/>
      <c r="B233" s="204" t="s">
        <v>223</v>
      </c>
      <c r="C233" s="205"/>
      <c r="D233" s="206"/>
      <c r="E233" s="67">
        <f>E224+E229+E232</f>
        <v>469063343.29000002</v>
      </c>
      <c r="F233" s="56"/>
      <c r="G233" s="56"/>
      <c r="H233" s="56"/>
      <c r="I233" s="56"/>
      <c r="J233" s="58"/>
      <c r="K233" s="56"/>
      <c r="L233" s="56"/>
      <c r="M233" s="59"/>
      <c r="N233" s="59"/>
      <c r="O233" s="56"/>
      <c r="P233" s="56"/>
      <c r="Q233" s="35"/>
      <c r="R233" s="34"/>
    </row>
    <row r="234" spans="1:19" x14ac:dyDescent="0.2">
      <c r="A234" s="68"/>
      <c r="B234" s="70" t="s">
        <v>51</v>
      </c>
      <c r="C234" s="69"/>
      <c r="D234" s="69"/>
      <c r="E234" s="72">
        <f>E83+E131+E184+E233</f>
        <v>3794494898.3699999</v>
      </c>
      <c r="F234" s="68"/>
      <c r="G234" s="68"/>
      <c r="H234" s="68"/>
      <c r="I234" s="68"/>
      <c r="J234" s="71"/>
      <c r="K234" s="68"/>
      <c r="L234" s="68"/>
      <c r="M234" s="69"/>
      <c r="N234" s="69"/>
      <c r="O234" s="68"/>
      <c r="P234" s="68"/>
      <c r="Q234" s="33"/>
      <c r="R234" s="32"/>
    </row>
    <row r="235" spans="1:19" x14ac:dyDescent="0.2">
      <c r="E235" s="49"/>
      <c r="F235" s="49"/>
      <c r="G235" s="39"/>
      <c r="Q235" s="33"/>
      <c r="R235" s="32"/>
    </row>
  </sheetData>
  <autoFilter ref="A15:S235"/>
  <sortState ref="B196:Y200">
    <sortCondition ref="M196:M200"/>
  </sortState>
  <mergeCells count="41">
    <mergeCell ref="P12:P13"/>
    <mergeCell ref="E2:L2"/>
    <mergeCell ref="C7:F7"/>
    <mergeCell ref="G7:M7"/>
    <mergeCell ref="G9:M9"/>
    <mergeCell ref="G10:M10"/>
    <mergeCell ref="C4:F4"/>
    <mergeCell ref="C5:F5"/>
    <mergeCell ref="C6:F6"/>
    <mergeCell ref="C9:F9"/>
    <mergeCell ref="G4:M4"/>
    <mergeCell ref="G5:M5"/>
    <mergeCell ref="G6:M6"/>
    <mergeCell ref="C8:F8"/>
    <mergeCell ref="C10:F10"/>
    <mergeCell ref="G8:M8"/>
    <mergeCell ref="B233:D233"/>
    <mergeCell ref="B232:D232"/>
    <mergeCell ref="A12:A14"/>
    <mergeCell ref="C12:C14"/>
    <mergeCell ref="D12:D14"/>
    <mergeCell ref="B12:B14"/>
    <mergeCell ref="B130:D130"/>
    <mergeCell ref="B131:D131"/>
    <mergeCell ref="B124:D124"/>
    <mergeCell ref="B82:D82"/>
    <mergeCell ref="B83:D83"/>
    <mergeCell ref="B127:D127"/>
    <mergeCell ref="B67:D67"/>
    <mergeCell ref="B58:D58"/>
    <mergeCell ref="B54:D54"/>
    <mergeCell ref="B51:D51"/>
    <mergeCell ref="E12:N12"/>
    <mergeCell ref="O12:O14"/>
    <mergeCell ref="E13:E14"/>
    <mergeCell ref="F13:F14"/>
    <mergeCell ref="G13:H13"/>
    <mergeCell ref="I13:I14"/>
    <mergeCell ref="J13:K13"/>
    <mergeCell ref="L13:L14"/>
    <mergeCell ref="M13:N13"/>
  </mergeCells>
  <pageMargins left="0.18" right="0.18" top="0.32" bottom="0.24" header="0.18" footer="0.18"/>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T107"/>
  <sheetViews>
    <sheetView view="pageBreakPreview" topLeftCell="A97" zoomScale="80" zoomScaleNormal="80" zoomScaleSheetLayoutView="80" workbookViewId="0">
      <selection activeCell="X10" sqref="X10"/>
    </sheetView>
  </sheetViews>
  <sheetFormatPr defaultRowHeight="15" x14ac:dyDescent="0.25"/>
  <cols>
    <col min="1" max="2" width="6.85546875" style="2" customWidth="1"/>
    <col min="3" max="3" width="14.28515625" style="7" customWidth="1"/>
    <col min="4" max="4" width="13.7109375" style="7" customWidth="1"/>
    <col min="5" max="5" width="36.5703125" style="1" customWidth="1"/>
    <col min="6" max="6" width="21" style="1" customWidth="1"/>
    <col min="7" max="7" width="5.7109375" style="1" customWidth="1"/>
    <col min="8" max="8" width="6" style="1" customWidth="1"/>
    <col min="9" max="9" width="10.5703125" style="1" customWidth="1"/>
    <col min="10" max="10" width="18.42578125" style="6" customWidth="1"/>
    <col min="11" max="11" width="13.42578125" style="1" customWidth="1"/>
    <col min="12" max="12" width="18.5703125" style="9" customWidth="1"/>
    <col min="13" max="13" width="14.85546875" style="7" customWidth="1"/>
    <col min="14" max="14" width="18.85546875" style="7" customWidth="1"/>
    <col min="15" max="15" width="19" style="1" customWidth="1"/>
    <col min="16" max="16" width="11.28515625" style="1" customWidth="1"/>
    <col min="17" max="16384" width="9.140625" style="1"/>
  </cols>
  <sheetData>
    <row r="2" spans="1:19" ht="21.75" customHeight="1" x14ac:dyDescent="0.25">
      <c r="A2" s="26"/>
      <c r="B2" s="91"/>
      <c r="C2" s="224" t="s">
        <v>37</v>
      </c>
      <c r="D2" s="224"/>
      <c r="E2" s="224"/>
      <c r="F2" s="224"/>
      <c r="G2" s="224"/>
      <c r="H2" s="224"/>
      <c r="I2" s="224"/>
      <c r="J2" s="224"/>
      <c r="K2" s="224"/>
      <c r="L2" s="224"/>
      <c r="M2" s="224"/>
      <c r="N2" s="224"/>
      <c r="O2" s="224"/>
      <c r="P2" s="12"/>
    </row>
    <row r="3" spans="1:19" s="22" customFormat="1" ht="35.25" customHeight="1" x14ac:dyDescent="0.25">
      <c r="A3" s="226" t="s">
        <v>247</v>
      </c>
      <c r="B3" s="226"/>
      <c r="C3" s="226"/>
      <c r="D3" s="226"/>
      <c r="E3" s="226"/>
      <c r="F3" s="226"/>
      <c r="G3" s="226"/>
      <c r="H3" s="226"/>
      <c r="I3" s="226"/>
      <c r="J3" s="226"/>
      <c r="K3" s="226"/>
      <c r="L3" s="124">
        <f>'План закупок_'!E234+'СМП стр. 2'!E104</f>
        <v>4086222521.5499997</v>
      </c>
      <c r="M3" s="123" t="s">
        <v>250</v>
      </c>
      <c r="N3" s="124"/>
      <c r="O3" s="137">
        <f>L3-N3</f>
        <v>4086222521.5499997</v>
      </c>
    </row>
    <row r="4" spans="1:19" s="22" customFormat="1" ht="59.25" customHeight="1" x14ac:dyDescent="0.25">
      <c r="A4" s="226" t="s">
        <v>248</v>
      </c>
      <c r="B4" s="226"/>
      <c r="C4" s="226"/>
      <c r="D4" s="226"/>
      <c r="E4" s="226"/>
      <c r="F4" s="226"/>
      <c r="G4" s="226"/>
      <c r="H4" s="226"/>
      <c r="I4" s="226"/>
      <c r="J4" s="226"/>
      <c r="K4" s="226"/>
      <c r="L4" s="125">
        <f ca="1">SUMIF('План закупок_'!Q18:Q236,"искл",'План закупок_'!L18:L228)</f>
        <v>2028124758.1800001</v>
      </c>
      <c r="M4" s="133" t="s">
        <v>250</v>
      </c>
      <c r="N4" s="124"/>
      <c r="O4" s="137">
        <f ca="1">L4-N4</f>
        <v>2028124758.1800001</v>
      </c>
      <c r="P4" s="10"/>
    </row>
    <row r="5" spans="1:19" s="22" customFormat="1" ht="36.75" customHeight="1" x14ac:dyDescent="0.25">
      <c r="A5" s="226" t="s">
        <v>249</v>
      </c>
      <c r="B5" s="226"/>
      <c r="C5" s="226"/>
      <c r="D5" s="226"/>
      <c r="E5" s="226"/>
      <c r="F5" s="226"/>
      <c r="G5" s="226"/>
      <c r="H5" s="226"/>
      <c r="I5" s="226"/>
      <c r="J5" s="226"/>
      <c r="K5" s="226"/>
      <c r="L5" s="125">
        <f>E104</f>
        <v>291727623.18000001</v>
      </c>
      <c r="M5" s="133" t="s">
        <v>47</v>
      </c>
      <c r="N5" s="125"/>
      <c r="O5" s="137">
        <f>L5-N5</f>
        <v>291727623.18000001</v>
      </c>
      <c r="P5" s="11"/>
    </row>
    <row r="6" spans="1:19" s="22" customFormat="1" ht="19.5" customHeight="1" x14ac:dyDescent="0.2">
      <c r="A6" s="25"/>
      <c r="B6" s="90"/>
      <c r="C6" s="226"/>
      <c r="D6" s="226"/>
      <c r="E6" s="226"/>
      <c r="I6" s="24"/>
      <c r="J6" s="24"/>
      <c r="K6" s="24"/>
      <c r="L6" s="125">
        <f ca="1">L5*100/(L3-L4)</f>
        <v>14.174624178314795</v>
      </c>
      <c r="M6" s="126" t="s">
        <v>251</v>
      </c>
      <c r="N6" s="136"/>
      <c r="O6" s="137">
        <f ca="1">L6-N6</f>
        <v>14.174624178314795</v>
      </c>
      <c r="P6" s="24"/>
    </row>
    <row r="7" spans="1:19" s="22" customFormat="1" ht="20.25" customHeight="1" x14ac:dyDescent="0.25">
      <c r="A7" s="25"/>
      <c r="B7" s="90"/>
      <c r="C7" s="225"/>
      <c r="D7" s="225"/>
      <c r="E7" s="225"/>
      <c r="F7" s="225"/>
      <c r="G7" s="225"/>
      <c r="H7" s="225"/>
      <c r="I7" s="225"/>
      <c r="J7" s="225"/>
      <c r="K7" s="225"/>
      <c r="L7" s="225"/>
      <c r="M7" s="225"/>
      <c r="N7" s="225"/>
      <c r="O7" s="225"/>
      <c r="P7" s="225"/>
    </row>
    <row r="8" spans="1:19" s="32" customFormat="1" ht="12.75" customHeight="1" x14ac:dyDescent="0.2">
      <c r="A8" s="207"/>
      <c r="B8" s="228" t="s">
        <v>222</v>
      </c>
      <c r="C8" s="199" t="s">
        <v>34</v>
      </c>
      <c r="D8" s="199" t="s">
        <v>38</v>
      </c>
      <c r="E8" s="198" t="s">
        <v>0</v>
      </c>
      <c r="F8" s="198"/>
      <c r="G8" s="198"/>
      <c r="H8" s="198"/>
      <c r="I8" s="198"/>
      <c r="J8" s="198"/>
      <c r="K8" s="198"/>
      <c r="L8" s="198"/>
      <c r="M8" s="198"/>
      <c r="N8" s="198"/>
      <c r="O8" s="198" t="s">
        <v>1</v>
      </c>
      <c r="P8" s="198" t="s">
        <v>2</v>
      </c>
      <c r="Q8" s="33"/>
      <c r="S8" s="101"/>
    </row>
    <row r="9" spans="1:19" s="32" customFormat="1" ht="45" customHeight="1" x14ac:dyDescent="0.2">
      <c r="A9" s="207"/>
      <c r="B9" s="229"/>
      <c r="C9" s="199"/>
      <c r="D9" s="199"/>
      <c r="E9" s="198" t="s">
        <v>3</v>
      </c>
      <c r="F9" s="198" t="s">
        <v>4</v>
      </c>
      <c r="G9" s="198" t="s">
        <v>5</v>
      </c>
      <c r="H9" s="198"/>
      <c r="I9" s="199" t="s">
        <v>6</v>
      </c>
      <c r="J9" s="198" t="s">
        <v>7</v>
      </c>
      <c r="K9" s="198"/>
      <c r="L9" s="200" t="s">
        <v>23</v>
      </c>
      <c r="M9" s="198" t="s">
        <v>8</v>
      </c>
      <c r="N9" s="198"/>
      <c r="O9" s="198"/>
      <c r="P9" s="198"/>
      <c r="Q9" s="33"/>
      <c r="S9" s="101"/>
    </row>
    <row r="10" spans="1:19" s="32" customFormat="1" ht="120" customHeight="1" x14ac:dyDescent="0.2">
      <c r="A10" s="207"/>
      <c r="B10" s="230"/>
      <c r="C10" s="199"/>
      <c r="D10" s="199"/>
      <c r="E10" s="198"/>
      <c r="F10" s="198"/>
      <c r="G10" s="129" t="s">
        <v>9</v>
      </c>
      <c r="H10" s="129" t="s">
        <v>10</v>
      </c>
      <c r="I10" s="199"/>
      <c r="J10" s="43" t="s">
        <v>11</v>
      </c>
      <c r="K10" s="129" t="s">
        <v>10</v>
      </c>
      <c r="L10" s="200"/>
      <c r="M10" s="130" t="s">
        <v>12</v>
      </c>
      <c r="N10" s="130" t="s">
        <v>13</v>
      </c>
      <c r="O10" s="198"/>
      <c r="P10" s="130" t="s">
        <v>14</v>
      </c>
      <c r="Q10" s="33"/>
      <c r="S10" s="101"/>
    </row>
    <row r="11" spans="1:19" s="32" customFormat="1" ht="18.75" customHeight="1" x14ac:dyDescent="0.2">
      <c r="A11" s="15">
        <v>1</v>
      </c>
      <c r="B11" s="27"/>
      <c r="C11" s="15">
        <v>2</v>
      </c>
      <c r="D11" s="15">
        <v>3</v>
      </c>
      <c r="E11" s="15">
        <v>4</v>
      </c>
      <c r="F11" s="15">
        <v>5</v>
      </c>
      <c r="G11" s="15">
        <v>6</v>
      </c>
      <c r="H11" s="15">
        <v>7</v>
      </c>
      <c r="I11" s="15">
        <v>8</v>
      </c>
      <c r="J11" s="44">
        <v>9</v>
      </c>
      <c r="K11" s="15">
        <v>10</v>
      </c>
      <c r="L11" s="122">
        <v>11</v>
      </c>
      <c r="M11" s="15">
        <v>12</v>
      </c>
      <c r="N11" s="15">
        <v>13</v>
      </c>
      <c r="O11" s="15">
        <v>14</v>
      </c>
      <c r="P11" s="15">
        <v>15</v>
      </c>
      <c r="Q11" s="33"/>
      <c r="S11" s="101"/>
    </row>
    <row r="12" spans="1:19" s="32" customFormat="1" ht="12.75" customHeight="1" x14ac:dyDescent="0.2">
      <c r="A12" s="121"/>
      <c r="B12" s="80"/>
      <c r="C12" s="80"/>
      <c r="D12" s="80"/>
      <c r="E12" s="94" t="s">
        <v>57</v>
      </c>
      <c r="F12" s="80"/>
      <c r="G12" s="80"/>
      <c r="H12" s="80"/>
      <c r="I12" s="80"/>
      <c r="J12" s="80"/>
      <c r="K12" s="80"/>
      <c r="L12" s="80"/>
      <c r="M12" s="80"/>
      <c r="N12" s="80"/>
      <c r="O12" s="80"/>
      <c r="P12" s="80"/>
      <c r="Q12" s="33"/>
      <c r="S12" s="101"/>
    </row>
    <row r="13" spans="1:19" s="32" customFormat="1" ht="12.75" x14ac:dyDescent="0.2">
      <c r="A13" s="114"/>
      <c r="B13" s="115"/>
      <c r="C13" s="115"/>
      <c r="D13" s="115"/>
      <c r="E13" s="92" t="s">
        <v>26</v>
      </c>
      <c r="F13" s="115"/>
      <c r="G13" s="115"/>
      <c r="H13" s="115"/>
      <c r="I13" s="115"/>
      <c r="J13" s="115"/>
      <c r="K13" s="115"/>
      <c r="L13" s="115"/>
      <c r="M13" s="115"/>
      <c r="N13" s="115"/>
      <c r="O13" s="115"/>
      <c r="P13" s="116"/>
      <c r="Q13" s="33"/>
      <c r="S13" s="101"/>
    </row>
    <row r="14" spans="1:19" s="32" customFormat="1" ht="25.5" x14ac:dyDescent="0.2">
      <c r="A14" s="131">
        <f ca="1">'План закупок_'!A231+1</f>
        <v>185</v>
      </c>
      <c r="B14" s="28">
        <v>13</v>
      </c>
      <c r="C14" s="96" t="s">
        <v>187</v>
      </c>
      <c r="D14" s="96" t="s">
        <v>187</v>
      </c>
      <c r="E14" s="97" t="s">
        <v>169</v>
      </c>
      <c r="F14" s="89" t="s">
        <v>20</v>
      </c>
      <c r="G14" s="98" t="s">
        <v>16</v>
      </c>
      <c r="H14" s="98" t="s">
        <v>16</v>
      </c>
      <c r="I14" s="98" t="s">
        <v>16</v>
      </c>
      <c r="J14" s="99">
        <v>45286585000</v>
      </c>
      <c r="K14" s="98" t="s">
        <v>28</v>
      </c>
      <c r="L14" s="100">
        <v>2000000</v>
      </c>
      <c r="M14" s="108">
        <v>42767</v>
      </c>
      <c r="N14" s="108">
        <v>43070</v>
      </c>
      <c r="O14" s="89" t="s">
        <v>24</v>
      </c>
      <c r="P14" s="3" t="s">
        <v>18</v>
      </c>
      <c r="Q14" s="33"/>
      <c r="S14" s="34"/>
    </row>
    <row r="15" spans="1:19" s="32" customFormat="1" ht="38.25" x14ac:dyDescent="0.2">
      <c r="A15" s="131">
        <f ca="1">A14+1</f>
        <v>186</v>
      </c>
      <c r="B15" s="28">
        <v>9</v>
      </c>
      <c r="C15" s="131" t="s">
        <v>100</v>
      </c>
      <c r="D15" s="131" t="s">
        <v>100</v>
      </c>
      <c r="E15" s="150" t="s">
        <v>99</v>
      </c>
      <c r="F15" s="131" t="s">
        <v>15</v>
      </c>
      <c r="G15" s="131" t="s">
        <v>16</v>
      </c>
      <c r="H15" s="131" t="s">
        <v>27</v>
      </c>
      <c r="I15" s="131">
        <v>1400</v>
      </c>
      <c r="J15" s="131">
        <v>45286585000</v>
      </c>
      <c r="K15" s="131" t="s">
        <v>28</v>
      </c>
      <c r="L15" s="21">
        <v>1500000</v>
      </c>
      <c r="M15" s="107">
        <v>42767</v>
      </c>
      <c r="N15" s="107">
        <v>42887</v>
      </c>
      <c r="O15" s="131" t="s">
        <v>24</v>
      </c>
      <c r="P15" s="131" t="s">
        <v>18</v>
      </c>
      <c r="Q15" s="33"/>
      <c r="S15" s="34"/>
    </row>
    <row r="16" spans="1:19" s="32" customFormat="1" ht="25.5" x14ac:dyDescent="0.2">
      <c r="A16" s="131">
        <f t="shared" ref="A16:A22" ca="1" si="0">A15+1</f>
        <v>187</v>
      </c>
      <c r="B16" s="85">
        <v>4</v>
      </c>
      <c r="C16" s="86" t="s">
        <v>72</v>
      </c>
      <c r="D16" s="86" t="s">
        <v>72</v>
      </c>
      <c r="E16" s="87" t="s">
        <v>76</v>
      </c>
      <c r="F16" s="86" t="s">
        <v>20</v>
      </c>
      <c r="G16" s="86" t="s">
        <v>16</v>
      </c>
      <c r="H16" s="86" t="s">
        <v>16</v>
      </c>
      <c r="I16" s="86" t="s">
        <v>16</v>
      </c>
      <c r="J16" s="86">
        <v>45286585010</v>
      </c>
      <c r="K16" s="86" t="s">
        <v>28</v>
      </c>
      <c r="L16" s="88">
        <v>400000</v>
      </c>
      <c r="M16" s="108">
        <v>42767</v>
      </c>
      <c r="N16" s="108">
        <v>43132</v>
      </c>
      <c r="O16" s="86" t="s">
        <v>24</v>
      </c>
      <c r="P16" s="86" t="s">
        <v>18</v>
      </c>
      <c r="Q16" s="33"/>
      <c r="S16" s="34"/>
    </row>
    <row r="17" spans="1:20" s="32" customFormat="1" ht="38.25" x14ac:dyDescent="0.2">
      <c r="A17" s="152">
        <f t="shared" ca="1" si="0"/>
        <v>188</v>
      </c>
      <c r="B17" s="28">
        <v>95</v>
      </c>
      <c r="C17" s="152" t="s">
        <v>189</v>
      </c>
      <c r="D17" s="152" t="s">
        <v>189</v>
      </c>
      <c r="E17" s="48" t="s">
        <v>190</v>
      </c>
      <c r="F17" s="152" t="s">
        <v>15</v>
      </c>
      <c r="G17" s="152" t="s">
        <v>16</v>
      </c>
      <c r="H17" s="152" t="s">
        <v>16</v>
      </c>
      <c r="I17" s="152" t="s">
        <v>16</v>
      </c>
      <c r="J17" s="152">
        <v>45286585000</v>
      </c>
      <c r="K17" s="152" t="s">
        <v>28</v>
      </c>
      <c r="L17" s="21">
        <v>960000</v>
      </c>
      <c r="M17" s="107">
        <v>42767</v>
      </c>
      <c r="N17" s="107">
        <v>42856</v>
      </c>
      <c r="O17" s="152" t="s">
        <v>25</v>
      </c>
      <c r="P17" s="152" t="s">
        <v>17</v>
      </c>
      <c r="Q17" s="33" t="s">
        <v>177</v>
      </c>
      <c r="S17" s="34"/>
    </row>
    <row r="18" spans="1:20" s="32" customFormat="1" ht="25.5" x14ac:dyDescent="0.2">
      <c r="A18" s="149">
        <f t="shared" ca="1" si="0"/>
        <v>189</v>
      </c>
      <c r="B18" s="28">
        <v>5</v>
      </c>
      <c r="C18" s="47" t="s">
        <v>73</v>
      </c>
      <c r="D18" s="47" t="s">
        <v>73</v>
      </c>
      <c r="E18" s="46" t="s">
        <v>75</v>
      </c>
      <c r="F18" s="3" t="s">
        <v>20</v>
      </c>
      <c r="G18" s="3" t="s">
        <v>16</v>
      </c>
      <c r="H18" s="3" t="s">
        <v>16</v>
      </c>
      <c r="I18" s="3" t="s">
        <v>16</v>
      </c>
      <c r="J18" s="3">
        <v>45286585010</v>
      </c>
      <c r="K18" s="3" t="s">
        <v>28</v>
      </c>
      <c r="L18" s="21">
        <v>450000</v>
      </c>
      <c r="M18" s="107">
        <v>42767</v>
      </c>
      <c r="N18" s="107">
        <v>43132</v>
      </c>
      <c r="O18" s="3" t="s">
        <v>24</v>
      </c>
      <c r="P18" s="3" t="s">
        <v>18</v>
      </c>
      <c r="Q18" s="33" t="s">
        <v>177</v>
      </c>
      <c r="S18" s="34"/>
    </row>
    <row r="19" spans="1:20" s="32" customFormat="1" ht="25.5" x14ac:dyDescent="0.2">
      <c r="A19" s="138">
        <f t="shared" ca="1" si="0"/>
        <v>190</v>
      </c>
      <c r="B19" s="28">
        <v>8</v>
      </c>
      <c r="C19" s="96" t="s">
        <v>95</v>
      </c>
      <c r="D19" s="96" t="s">
        <v>95</v>
      </c>
      <c r="E19" s="97" t="s">
        <v>96</v>
      </c>
      <c r="F19" s="96" t="s">
        <v>15</v>
      </c>
      <c r="G19" s="96" t="s">
        <v>16</v>
      </c>
      <c r="H19" s="96" t="s">
        <v>16</v>
      </c>
      <c r="I19" s="96" t="s">
        <v>16</v>
      </c>
      <c r="J19" s="96">
        <v>45286585000</v>
      </c>
      <c r="K19" s="96" t="s">
        <v>28</v>
      </c>
      <c r="L19" s="100">
        <v>1500000</v>
      </c>
      <c r="M19" s="108">
        <v>42795</v>
      </c>
      <c r="N19" s="108">
        <v>42826</v>
      </c>
      <c r="O19" s="86" t="s">
        <v>24</v>
      </c>
      <c r="P19" s="86" t="s">
        <v>18</v>
      </c>
      <c r="Q19" s="33"/>
      <c r="S19" s="34"/>
    </row>
    <row r="20" spans="1:20" s="32" customFormat="1" ht="25.5" x14ac:dyDescent="0.2">
      <c r="A20" s="142">
        <f t="shared" ca="1" si="0"/>
        <v>191</v>
      </c>
      <c r="B20" s="28">
        <v>98</v>
      </c>
      <c r="C20" s="131" t="s">
        <v>95</v>
      </c>
      <c r="D20" s="131" t="s">
        <v>95</v>
      </c>
      <c r="E20" s="48" t="s">
        <v>191</v>
      </c>
      <c r="F20" s="131" t="s">
        <v>15</v>
      </c>
      <c r="G20" s="131" t="s">
        <v>16</v>
      </c>
      <c r="H20" s="131" t="s">
        <v>16</v>
      </c>
      <c r="I20" s="131" t="s">
        <v>16</v>
      </c>
      <c r="J20" s="131">
        <v>45286585000</v>
      </c>
      <c r="K20" s="131" t="s">
        <v>28</v>
      </c>
      <c r="L20" s="21">
        <v>198784</v>
      </c>
      <c r="M20" s="107">
        <v>42795</v>
      </c>
      <c r="N20" s="107">
        <v>42826</v>
      </c>
      <c r="O20" s="131" t="s">
        <v>24</v>
      </c>
      <c r="P20" s="131" t="s">
        <v>18</v>
      </c>
      <c r="Q20" s="33" t="s">
        <v>177</v>
      </c>
      <c r="S20" s="101"/>
      <c r="T20" s="30"/>
    </row>
    <row r="21" spans="1:20" s="32" customFormat="1" ht="51" x14ac:dyDescent="0.2">
      <c r="A21" s="142">
        <f t="shared" ca="1" si="0"/>
        <v>192</v>
      </c>
      <c r="B21" s="28">
        <v>100</v>
      </c>
      <c r="C21" s="131" t="s">
        <v>179</v>
      </c>
      <c r="D21" s="131" t="s">
        <v>179</v>
      </c>
      <c r="E21" s="48" t="s">
        <v>192</v>
      </c>
      <c r="F21" s="131" t="s">
        <v>15</v>
      </c>
      <c r="G21" s="131" t="s">
        <v>16</v>
      </c>
      <c r="H21" s="131" t="s">
        <v>16</v>
      </c>
      <c r="I21" s="131" t="s">
        <v>16</v>
      </c>
      <c r="J21" s="131">
        <v>45286585000</v>
      </c>
      <c r="K21" s="131" t="s">
        <v>28</v>
      </c>
      <c r="L21" s="21">
        <v>576000</v>
      </c>
      <c r="M21" s="107">
        <v>42795</v>
      </c>
      <c r="N21" s="107">
        <v>43070</v>
      </c>
      <c r="O21" s="131" t="s">
        <v>25</v>
      </c>
      <c r="P21" s="131" t="s">
        <v>17</v>
      </c>
      <c r="Q21" s="33" t="s">
        <v>177</v>
      </c>
      <c r="S21" s="101"/>
    </row>
    <row r="22" spans="1:20" s="32" customFormat="1" ht="38.25" x14ac:dyDescent="0.2">
      <c r="A22" s="152">
        <f t="shared" ca="1" si="0"/>
        <v>193</v>
      </c>
      <c r="B22" s="28">
        <v>117</v>
      </c>
      <c r="C22" s="152" t="s">
        <v>195</v>
      </c>
      <c r="D22" s="152" t="s">
        <v>195</v>
      </c>
      <c r="E22" s="48" t="s">
        <v>197</v>
      </c>
      <c r="F22" s="152" t="s">
        <v>15</v>
      </c>
      <c r="G22" s="152" t="s">
        <v>16</v>
      </c>
      <c r="H22" s="152" t="s">
        <v>16</v>
      </c>
      <c r="I22" s="152" t="s">
        <v>16</v>
      </c>
      <c r="J22" s="152">
        <v>45286585000</v>
      </c>
      <c r="K22" s="152" t="s">
        <v>28</v>
      </c>
      <c r="L22" s="21">
        <v>4356772</v>
      </c>
      <c r="M22" s="107">
        <v>42795</v>
      </c>
      <c r="N22" s="107">
        <v>43221</v>
      </c>
      <c r="O22" s="152" t="s">
        <v>94</v>
      </c>
      <c r="P22" s="152" t="s">
        <v>18</v>
      </c>
      <c r="Q22" s="33" t="s">
        <v>177</v>
      </c>
      <c r="S22" s="101"/>
    </row>
    <row r="23" spans="1:20" s="32" customFormat="1" ht="12.75" x14ac:dyDescent="0.2">
      <c r="A23" s="62"/>
      <c r="B23" s="195" t="s">
        <v>239</v>
      </c>
      <c r="C23" s="196"/>
      <c r="D23" s="197"/>
      <c r="E23" s="61">
        <f>SUM(L17:L18)+SUM(L15)+SUM(L20:L22)</f>
        <v>8041556</v>
      </c>
      <c r="F23" s="62"/>
      <c r="G23" s="62"/>
      <c r="H23" s="62"/>
      <c r="I23" s="62"/>
      <c r="J23" s="62"/>
      <c r="K23" s="62"/>
      <c r="L23" s="62"/>
      <c r="M23" s="62"/>
      <c r="N23" s="62"/>
      <c r="O23" s="62"/>
      <c r="P23" s="62"/>
      <c r="Q23" s="33"/>
      <c r="S23" s="101"/>
    </row>
    <row r="24" spans="1:20" s="32" customFormat="1" ht="12.75" x14ac:dyDescent="0.2">
      <c r="A24" s="117"/>
      <c r="B24" s="117"/>
      <c r="C24" s="117"/>
      <c r="D24" s="117"/>
      <c r="E24" s="128" t="s">
        <v>32</v>
      </c>
      <c r="F24" s="117"/>
      <c r="G24" s="117"/>
      <c r="H24" s="117"/>
      <c r="I24" s="117"/>
      <c r="J24" s="117"/>
      <c r="K24" s="117"/>
      <c r="L24" s="117"/>
      <c r="M24" s="117"/>
      <c r="N24" s="117"/>
      <c r="O24" s="117"/>
      <c r="P24" s="117"/>
      <c r="Q24" s="33"/>
      <c r="S24" s="101"/>
    </row>
    <row r="25" spans="1:20" s="32" customFormat="1" ht="63.75" x14ac:dyDescent="0.2">
      <c r="A25" s="131">
        <f ca="1">A22+1</f>
        <v>194</v>
      </c>
      <c r="B25" s="28">
        <v>25</v>
      </c>
      <c r="C25" s="96" t="s">
        <v>100</v>
      </c>
      <c r="D25" s="96" t="s">
        <v>100</v>
      </c>
      <c r="E25" s="97" t="s">
        <v>126</v>
      </c>
      <c r="F25" s="96" t="s">
        <v>15</v>
      </c>
      <c r="G25" s="96">
        <v>796</v>
      </c>
      <c r="H25" s="96" t="s">
        <v>27</v>
      </c>
      <c r="I25" s="96">
        <v>1</v>
      </c>
      <c r="J25" s="96">
        <v>32401000000</v>
      </c>
      <c r="K25" s="96" t="s">
        <v>117</v>
      </c>
      <c r="L25" s="100">
        <v>110000</v>
      </c>
      <c r="M25" s="108">
        <v>42736</v>
      </c>
      <c r="N25" s="108">
        <v>42767</v>
      </c>
      <c r="O25" s="96" t="s">
        <v>24</v>
      </c>
      <c r="P25" s="131" t="s">
        <v>118</v>
      </c>
      <c r="Q25" s="33"/>
      <c r="S25" s="34"/>
    </row>
    <row r="26" spans="1:20" s="32" customFormat="1" ht="25.5" x14ac:dyDescent="0.2">
      <c r="A26" s="131">
        <f t="shared" ref="A26:A28" ca="1" si="1">A25+1</f>
        <v>195</v>
      </c>
      <c r="B26" s="28">
        <v>21</v>
      </c>
      <c r="C26" s="131" t="s">
        <v>180</v>
      </c>
      <c r="D26" s="131" t="s">
        <v>180</v>
      </c>
      <c r="E26" s="151" t="s">
        <v>124</v>
      </c>
      <c r="F26" s="131" t="s">
        <v>15</v>
      </c>
      <c r="G26" s="131">
        <v>796</v>
      </c>
      <c r="H26" s="131" t="s">
        <v>27</v>
      </c>
      <c r="I26" s="131">
        <v>14</v>
      </c>
      <c r="J26" s="131">
        <v>32401000000</v>
      </c>
      <c r="K26" s="131" t="s">
        <v>117</v>
      </c>
      <c r="L26" s="21">
        <v>275000</v>
      </c>
      <c r="M26" s="107">
        <v>42767</v>
      </c>
      <c r="N26" s="107">
        <v>42795</v>
      </c>
      <c r="O26" s="131" t="s">
        <v>24</v>
      </c>
      <c r="P26" s="131" t="s">
        <v>118</v>
      </c>
      <c r="Q26" s="33"/>
      <c r="S26" s="34"/>
    </row>
    <row r="27" spans="1:20" s="34" customFormat="1" ht="25.5" x14ac:dyDescent="0.2">
      <c r="A27" s="131">
        <f t="shared" ca="1" si="1"/>
        <v>196</v>
      </c>
      <c r="B27" s="28">
        <v>64</v>
      </c>
      <c r="C27" s="131" t="s">
        <v>184</v>
      </c>
      <c r="D27" s="131" t="s">
        <v>184</v>
      </c>
      <c r="E27" s="17" t="s">
        <v>133</v>
      </c>
      <c r="F27" s="18" t="s">
        <v>15</v>
      </c>
      <c r="G27" s="18" t="s">
        <v>16</v>
      </c>
      <c r="H27" s="18" t="s">
        <v>16</v>
      </c>
      <c r="I27" s="131" t="s">
        <v>16</v>
      </c>
      <c r="J27" s="19">
        <v>32401000000</v>
      </c>
      <c r="K27" s="18" t="s">
        <v>117</v>
      </c>
      <c r="L27" s="21">
        <v>503051</v>
      </c>
      <c r="M27" s="107">
        <v>42795</v>
      </c>
      <c r="N27" s="107">
        <v>43160</v>
      </c>
      <c r="O27" s="131" t="s">
        <v>24</v>
      </c>
      <c r="P27" s="18" t="s">
        <v>118</v>
      </c>
      <c r="Q27" s="33" t="s">
        <v>177</v>
      </c>
    </row>
    <row r="28" spans="1:20" s="32" customFormat="1" ht="38.25" x14ac:dyDescent="0.2">
      <c r="A28" s="131">
        <f t="shared" ca="1" si="1"/>
        <v>197</v>
      </c>
      <c r="B28" s="28">
        <v>108</v>
      </c>
      <c r="C28" s="131" t="s">
        <v>180</v>
      </c>
      <c r="D28" s="131" t="s">
        <v>180</v>
      </c>
      <c r="E28" s="48" t="s">
        <v>124</v>
      </c>
      <c r="F28" s="131" t="s">
        <v>15</v>
      </c>
      <c r="G28" s="131">
        <v>796</v>
      </c>
      <c r="H28" s="131" t="s">
        <v>27</v>
      </c>
      <c r="I28" s="131">
        <v>14</v>
      </c>
      <c r="J28" s="131">
        <v>32401000000</v>
      </c>
      <c r="K28" s="131" t="s">
        <v>117</v>
      </c>
      <c r="L28" s="21">
        <v>230300</v>
      </c>
      <c r="M28" s="107">
        <v>42795</v>
      </c>
      <c r="N28" s="107">
        <v>42826</v>
      </c>
      <c r="O28" s="131" t="s">
        <v>25</v>
      </c>
      <c r="P28" s="131" t="s">
        <v>17</v>
      </c>
      <c r="Q28" s="33" t="s">
        <v>177</v>
      </c>
      <c r="S28" s="16"/>
    </row>
    <row r="29" spans="1:20" s="32" customFormat="1" ht="12.75" x14ac:dyDescent="0.2">
      <c r="A29" s="77"/>
      <c r="B29" s="195" t="s">
        <v>237</v>
      </c>
      <c r="C29" s="196"/>
      <c r="D29" s="197"/>
      <c r="E29" s="61">
        <f>SUM(L26:L28)</f>
        <v>1008351</v>
      </c>
      <c r="F29" s="77"/>
      <c r="G29" s="77"/>
      <c r="H29" s="77"/>
      <c r="I29" s="77"/>
      <c r="J29" s="83"/>
      <c r="K29" s="77"/>
      <c r="L29" s="77"/>
      <c r="M29" s="84"/>
      <c r="N29" s="84"/>
      <c r="O29" s="77"/>
      <c r="P29" s="77"/>
      <c r="Q29" s="33"/>
      <c r="S29" s="101"/>
    </row>
    <row r="30" spans="1:20" s="32" customFormat="1" ht="12.75" x14ac:dyDescent="0.2">
      <c r="A30" s="114"/>
      <c r="B30" s="115"/>
      <c r="C30" s="115"/>
      <c r="D30" s="115"/>
      <c r="E30" s="92" t="s">
        <v>33</v>
      </c>
      <c r="F30" s="115"/>
      <c r="G30" s="115"/>
      <c r="H30" s="115"/>
      <c r="I30" s="115"/>
      <c r="J30" s="115"/>
      <c r="K30" s="115"/>
      <c r="L30" s="115"/>
      <c r="M30" s="115"/>
      <c r="N30" s="115"/>
      <c r="O30" s="115"/>
      <c r="P30" s="116"/>
      <c r="Q30" s="33"/>
      <c r="S30" s="101"/>
    </row>
    <row r="31" spans="1:20" s="34" customFormat="1" ht="63.75" x14ac:dyDescent="0.2">
      <c r="A31" s="131">
        <f ca="1">A28+1</f>
        <v>198</v>
      </c>
      <c r="B31" s="28">
        <v>26</v>
      </c>
      <c r="C31" s="3" t="s">
        <v>182</v>
      </c>
      <c r="D31" s="3" t="s">
        <v>182</v>
      </c>
      <c r="E31" s="50" t="s">
        <v>141</v>
      </c>
      <c r="F31" s="3" t="s">
        <v>15</v>
      </c>
      <c r="G31" s="3" t="s">
        <v>16</v>
      </c>
      <c r="H31" s="3" t="s">
        <v>16</v>
      </c>
      <c r="I31" s="3" t="s">
        <v>16</v>
      </c>
      <c r="J31" s="4">
        <v>97401000000</v>
      </c>
      <c r="K31" s="4" t="s">
        <v>137</v>
      </c>
      <c r="L31" s="21">
        <v>120000</v>
      </c>
      <c r="M31" s="107">
        <v>42767</v>
      </c>
      <c r="N31" s="107">
        <v>43132</v>
      </c>
      <c r="O31" s="3" t="s">
        <v>24</v>
      </c>
      <c r="P31" s="3" t="s">
        <v>18</v>
      </c>
      <c r="Q31" s="33" t="s">
        <v>177</v>
      </c>
      <c r="R31" s="32"/>
    </row>
    <row r="32" spans="1:20" s="34" customFormat="1" ht="12.75" x14ac:dyDescent="0.2">
      <c r="A32" s="62"/>
      <c r="B32" s="195" t="s">
        <v>234</v>
      </c>
      <c r="C32" s="196"/>
      <c r="D32" s="197"/>
      <c r="E32" s="61">
        <f>SUM(L31:L31)</f>
        <v>120000</v>
      </c>
      <c r="F32" s="81"/>
      <c r="G32" s="81"/>
      <c r="H32" s="81"/>
      <c r="I32" s="81"/>
      <c r="J32" s="82"/>
      <c r="K32" s="81"/>
      <c r="L32" s="75"/>
      <c r="M32" s="81"/>
      <c r="N32" s="62"/>
      <c r="O32" s="62"/>
      <c r="P32" s="81"/>
      <c r="Q32" s="35"/>
      <c r="S32" s="101"/>
    </row>
    <row r="33" spans="1:19" s="34" customFormat="1" ht="12.75" x14ac:dyDescent="0.2">
      <c r="A33" s="78"/>
      <c r="B33" s="78"/>
      <c r="C33" s="78"/>
      <c r="D33" s="78"/>
      <c r="E33" s="93" t="s">
        <v>31</v>
      </c>
      <c r="F33" s="78"/>
      <c r="G33" s="78"/>
      <c r="H33" s="78"/>
      <c r="I33" s="78"/>
      <c r="J33" s="78"/>
      <c r="K33" s="78"/>
      <c r="L33" s="78"/>
      <c r="M33" s="78"/>
      <c r="N33" s="78"/>
      <c r="O33" s="78"/>
      <c r="P33" s="78"/>
      <c r="Q33" s="35"/>
      <c r="S33" s="101"/>
    </row>
    <row r="34" spans="1:19" s="34" customFormat="1" ht="38.25" x14ac:dyDescent="0.2">
      <c r="A34" s="131">
        <f ca="1">A31+1</f>
        <v>199</v>
      </c>
      <c r="B34" s="28">
        <v>34</v>
      </c>
      <c r="C34" s="3" t="s">
        <v>182</v>
      </c>
      <c r="D34" s="3" t="s">
        <v>182</v>
      </c>
      <c r="E34" s="50" t="s">
        <v>231</v>
      </c>
      <c r="F34" s="3" t="s">
        <v>15</v>
      </c>
      <c r="G34" s="3" t="s">
        <v>16</v>
      </c>
      <c r="H34" s="3" t="s">
        <v>16</v>
      </c>
      <c r="I34" s="3" t="s">
        <v>16</v>
      </c>
      <c r="J34" s="5">
        <v>22401000000</v>
      </c>
      <c r="K34" s="3" t="s">
        <v>153</v>
      </c>
      <c r="L34" s="21">
        <v>400000</v>
      </c>
      <c r="M34" s="107">
        <v>42736</v>
      </c>
      <c r="N34" s="107">
        <v>43132</v>
      </c>
      <c r="O34" s="131" t="s">
        <v>24</v>
      </c>
      <c r="P34" s="4" t="s">
        <v>18</v>
      </c>
      <c r="Q34" s="35" t="s">
        <v>177</v>
      </c>
    </row>
    <row r="35" spans="1:19" s="34" customFormat="1" ht="12.75" x14ac:dyDescent="0.2">
      <c r="A35" s="52"/>
      <c r="B35" s="195" t="s">
        <v>235</v>
      </c>
      <c r="C35" s="196"/>
      <c r="D35" s="197"/>
      <c r="E35" s="53">
        <f>SUM(L34:L34)</f>
        <v>400000</v>
      </c>
      <c r="F35" s="52"/>
      <c r="G35" s="52"/>
      <c r="H35" s="52"/>
      <c r="I35" s="52"/>
      <c r="J35" s="52"/>
      <c r="K35" s="52"/>
      <c r="L35" s="52"/>
      <c r="M35" s="52"/>
      <c r="N35" s="52"/>
      <c r="O35" s="52"/>
      <c r="P35" s="52"/>
      <c r="Q35" s="35"/>
      <c r="S35" s="101"/>
    </row>
    <row r="36" spans="1:19" s="34" customFormat="1" ht="12.75" x14ac:dyDescent="0.2">
      <c r="A36" s="56"/>
      <c r="B36" s="204" t="s">
        <v>236</v>
      </c>
      <c r="C36" s="205"/>
      <c r="D36" s="206"/>
      <c r="E36" s="57">
        <f>E23+E29+E32+E35</f>
        <v>9569907</v>
      </c>
      <c r="F36" s="56"/>
      <c r="G36" s="56"/>
      <c r="H36" s="56"/>
      <c r="I36" s="56"/>
      <c r="J36" s="58"/>
      <c r="K36" s="56"/>
      <c r="L36" s="56"/>
      <c r="M36" s="59"/>
      <c r="N36" s="59"/>
      <c r="O36" s="56"/>
      <c r="P36" s="56"/>
      <c r="Q36" s="35"/>
      <c r="S36" s="101"/>
    </row>
    <row r="37" spans="1:19" s="32" customFormat="1" ht="12.75" customHeight="1" x14ac:dyDescent="0.2">
      <c r="A37" s="79"/>
      <c r="B37" s="79"/>
      <c r="C37" s="79"/>
      <c r="D37" s="79"/>
      <c r="E37" s="127" t="s">
        <v>19</v>
      </c>
      <c r="F37" s="79"/>
      <c r="G37" s="79"/>
      <c r="H37" s="79"/>
      <c r="I37" s="79"/>
      <c r="J37" s="79"/>
      <c r="K37" s="79"/>
      <c r="L37" s="79"/>
      <c r="M37" s="79"/>
      <c r="N37" s="79"/>
      <c r="O37" s="79"/>
      <c r="P37" s="79"/>
      <c r="Q37" s="33"/>
      <c r="S37" s="101"/>
    </row>
    <row r="38" spans="1:19" s="32" customFormat="1" ht="12.75" x14ac:dyDescent="0.2">
      <c r="A38" s="78"/>
      <c r="B38" s="78"/>
      <c r="C38" s="78"/>
      <c r="D38" s="78"/>
      <c r="E38" s="93" t="s">
        <v>26</v>
      </c>
      <c r="F38" s="78"/>
      <c r="G38" s="78"/>
      <c r="H38" s="78"/>
      <c r="I38" s="78"/>
      <c r="J38" s="78"/>
      <c r="K38" s="78"/>
      <c r="L38" s="78"/>
      <c r="M38" s="78"/>
      <c r="N38" s="78"/>
      <c r="O38" s="78"/>
      <c r="P38" s="78"/>
      <c r="Q38" s="33"/>
      <c r="S38" s="101"/>
    </row>
    <row r="39" spans="1:19" s="32" customFormat="1" ht="63.75" x14ac:dyDescent="0.2">
      <c r="A39" s="131">
        <f ca="1">A34+1</f>
        <v>200</v>
      </c>
      <c r="B39" s="28">
        <v>12</v>
      </c>
      <c r="C39" s="131" t="s">
        <v>187</v>
      </c>
      <c r="D39" s="131" t="s">
        <v>187</v>
      </c>
      <c r="E39" s="50" t="s">
        <v>168</v>
      </c>
      <c r="F39" s="3" t="s">
        <v>20</v>
      </c>
      <c r="G39" s="4" t="s">
        <v>16</v>
      </c>
      <c r="H39" s="4" t="s">
        <v>16</v>
      </c>
      <c r="I39" s="4" t="s">
        <v>16</v>
      </c>
      <c r="J39" s="4">
        <v>45286585000</v>
      </c>
      <c r="K39" s="4" t="s">
        <v>28</v>
      </c>
      <c r="L39" s="21">
        <v>11791000</v>
      </c>
      <c r="M39" s="107">
        <v>42826</v>
      </c>
      <c r="N39" s="107">
        <v>43070</v>
      </c>
      <c r="O39" s="4" t="s">
        <v>167</v>
      </c>
      <c r="P39" s="3" t="s">
        <v>18</v>
      </c>
      <c r="Q39" s="33" t="s">
        <v>177</v>
      </c>
      <c r="S39" s="34"/>
    </row>
    <row r="40" spans="1:19" s="32" customFormat="1" ht="38.25" x14ac:dyDescent="0.2">
      <c r="A40" s="131">
        <f ca="1">A39+1</f>
        <v>201</v>
      </c>
      <c r="B40" s="28">
        <v>125</v>
      </c>
      <c r="C40" s="131" t="s">
        <v>91</v>
      </c>
      <c r="D40" s="131" t="s">
        <v>91</v>
      </c>
      <c r="E40" s="48" t="s">
        <v>201</v>
      </c>
      <c r="F40" s="3" t="s">
        <v>20</v>
      </c>
      <c r="G40" s="4" t="s">
        <v>16</v>
      </c>
      <c r="H40" s="4" t="s">
        <v>16</v>
      </c>
      <c r="I40" s="4" t="s">
        <v>16</v>
      </c>
      <c r="J40" s="4">
        <v>45286585000</v>
      </c>
      <c r="K40" s="4" t="s">
        <v>28</v>
      </c>
      <c r="L40" s="21">
        <v>691350</v>
      </c>
      <c r="M40" s="107">
        <v>42826</v>
      </c>
      <c r="N40" s="107">
        <v>42826</v>
      </c>
      <c r="O40" s="131" t="s">
        <v>25</v>
      </c>
      <c r="P40" s="131" t="s">
        <v>17</v>
      </c>
      <c r="Q40" s="33" t="s">
        <v>177</v>
      </c>
      <c r="S40" s="101"/>
    </row>
    <row r="41" spans="1:19" s="32" customFormat="1" ht="38.25" x14ac:dyDescent="0.2">
      <c r="A41" s="131">
        <f t="shared" ref="A41:A54" ca="1" si="2">A40+1</f>
        <v>202</v>
      </c>
      <c r="B41" s="28">
        <v>126</v>
      </c>
      <c r="C41" s="131" t="s">
        <v>100</v>
      </c>
      <c r="D41" s="131" t="s">
        <v>100</v>
      </c>
      <c r="E41" s="20" t="s">
        <v>202</v>
      </c>
      <c r="F41" s="131" t="s">
        <v>15</v>
      </c>
      <c r="G41" s="131" t="s">
        <v>16</v>
      </c>
      <c r="H41" s="131" t="s">
        <v>27</v>
      </c>
      <c r="I41" s="131">
        <v>1400</v>
      </c>
      <c r="J41" s="131">
        <v>45286585000</v>
      </c>
      <c r="K41" s="131" t="s">
        <v>28</v>
      </c>
      <c r="L41" s="21">
        <v>1498250</v>
      </c>
      <c r="M41" s="107">
        <v>42826</v>
      </c>
      <c r="N41" s="107">
        <v>42887</v>
      </c>
      <c r="O41" s="131" t="s">
        <v>25</v>
      </c>
      <c r="P41" s="131" t="s">
        <v>17</v>
      </c>
      <c r="Q41" s="33" t="s">
        <v>177</v>
      </c>
      <c r="S41" s="101"/>
    </row>
    <row r="42" spans="1:19" s="32" customFormat="1" ht="63.75" x14ac:dyDescent="0.2">
      <c r="A42" s="131">
        <f t="shared" ca="1" si="2"/>
        <v>203</v>
      </c>
      <c r="B42" s="28">
        <v>54</v>
      </c>
      <c r="C42" s="131" t="s">
        <v>100</v>
      </c>
      <c r="D42" s="131" t="s">
        <v>100</v>
      </c>
      <c r="E42" s="20" t="s">
        <v>97</v>
      </c>
      <c r="F42" s="131" t="s">
        <v>15</v>
      </c>
      <c r="G42" s="131" t="s">
        <v>16</v>
      </c>
      <c r="H42" s="131" t="s">
        <v>27</v>
      </c>
      <c r="I42" s="131">
        <v>20</v>
      </c>
      <c r="J42" s="131">
        <v>45286585000</v>
      </c>
      <c r="K42" s="131" t="s">
        <v>28</v>
      </c>
      <c r="L42" s="21">
        <v>2036060</v>
      </c>
      <c r="M42" s="107">
        <v>42856</v>
      </c>
      <c r="N42" s="107">
        <v>43221</v>
      </c>
      <c r="O42" s="131" t="s">
        <v>24</v>
      </c>
      <c r="P42" s="131" t="s">
        <v>18</v>
      </c>
      <c r="Q42" s="33" t="s">
        <v>177</v>
      </c>
      <c r="S42" s="34"/>
    </row>
    <row r="43" spans="1:19" s="32" customFormat="1" ht="89.25" x14ac:dyDescent="0.2">
      <c r="A43" s="131">
        <f t="shared" ca="1" si="2"/>
        <v>204</v>
      </c>
      <c r="B43" s="28">
        <v>58</v>
      </c>
      <c r="C43" s="131" t="s">
        <v>100</v>
      </c>
      <c r="D43" s="131" t="s">
        <v>100</v>
      </c>
      <c r="E43" s="48" t="s">
        <v>109</v>
      </c>
      <c r="F43" s="131" t="s">
        <v>15</v>
      </c>
      <c r="G43" s="131" t="s">
        <v>16</v>
      </c>
      <c r="H43" s="131" t="s">
        <v>27</v>
      </c>
      <c r="I43" s="131">
        <v>1</v>
      </c>
      <c r="J43" s="131">
        <v>45286585000</v>
      </c>
      <c r="K43" s="131" t="s">
        <v>28</v>
      </c>
      <c r="L43" s="21">
        <v>340000</v>
      </c>
      <c r="M43" s="107">
        <v>42856</v>
      </c>
      <c r="N43" s="107">
        <v>43221</v>
      </c>
      <c r="O43" s="131" t="s">
        <v>24</v>
      </c>
      <c r="P43" s="131" t="s">
        <v>18</v>
      </c>
      <c r="Q43" s="33" t="s">
        <v>177</v>
      </c>
      <c r="S43" s="34"/>
    </row>
    <row r="44" spans="1:19" s="32" customFormat="1" ht="25.5" x14ac:dyDescent="0.2">
      <c r="A44" s="131">
        <f t="shared" ca="1" si="2"/>
        <v>205</v>
      </c>
      <c r="B44" s="28">
        <v>60</v>
      </c>
      <c r="C44" s="131" t="s">
        <v>100</v>
      </c>
      <c r="D44" s="131" t="s">
        <v>100</v>
      </c>
      <c r="E44" s="20" t="s">
        <v>101</v>
      </c>
      <c r="F44" s="131" t="s">
        <v>15</v>
      </c>
      <c r="G44" s="131" t="s">
        <v>16</v>
      </c>
      <c r="H44" s="131" t="s">
        <v>27</v>
      </c>
      <c r="I44" s="131">
        <v>2</v>
      </c>
      <c r="J44" s="131">
        <v>45286585000</v>
      </c>
      <c r="K44" s="131" t="s">
        <v>28</v>
      </c>
      <c r="L44" s="21">
        <v>171350</v>
      </c>
      <c r="M44" s="107">
        <v>42856</v>
      </c>
      <c r="N44" s="107">
        <v>42887</v>
      </c>
      <c r="O44" s="131" t="s">
        <v>24</v>
      </c>
      <c r="P44" s="131" t="s">
        <v>18</v>
      </c>
      <c r="Q44" s="33" t="s">
        <v>177</v>
      </c>
      <c r="S44" s="34"/>
    </row>
    <row r="45" spans="1:19" s="32" customFormat="1" ht="63.75" x14ac:dyDescent="0.2">
      <c r="A45" s="131">
        <f t="shared" ca="1" si="2"/>
        <v>206</v>
      </c>
      <c r="B45" s="28">
        <v>123</v>
      </c>
      <c r="C45" s="131" t="s">
        <v>187</v>
      </c>
      <c r="D45" s="131" t="s">
        <v>187</v>
      </c>
      <c r="E45" s="48" t="s">
        <v>198</v>
      </c>
      <c r="F45" s="3" t="s">
        <v>20</v>
      </c>
      <c r="G45" s="4" t="s">
        <v>16</v>
      </c>
      <c r="H45" s="4" t="s">
        <v>16</v>
      </c>
      <c r="I45" s="4" t="s">
        <v>16</v>
      </c>
      <c r="J45" s="4">
        <v>45286585000</v>
      </c>
      <c r="K45" s="4" t="s">
        <v>28</v>
      </c>
      <c r="L45" s="21">
        <v>4500000</v>
      </c>
      <c r="M45" s="107">
        <v>42856</v>
      </c>
      <c r="N45" s="107">
        <v>43070</v>
      </c>
      <c r="O45" s="131" t="s">
        <v>30</v>
      </c>
      <c r="P45" s="131" t="s">
        <v>18</v>
      </c>
      <c r="Q45" s="33" t="s">
        <v>177</v>
      </c>
      <c r="S45" s="101"/>
    </row>
    <row r="46" spans="1:19" s="32" customFormat="1" ht="25.5" x14ac:dyDescent="0.2">
      <c r="A46" s="131">
        <f t="shared" ca="1" si="2"/>
        <v>207</v>
      </c>
      <c r="B46" s="28">
        <v>71</v>
      </c>
      <c r="C46" s="131" t="s">
        <v>148</v>
      </c>
      <c r="D46" s="131" t="s">
        <v>148</v>
      </c>
      <c r="E46" s="48" t="s">
        <v>108</v>
      </c>
      <c r="F46" s="3" t="s">
        <v>15</v>
      </c>
      <c r="G46" s="4" t="s">
        <v>16</v>
      </c>
      <c r="H46" s="4" t="s">
        <v>27</v>
      </c>
      <c r="I46" s="4">
        <v>103</v>
      </c>
      <c r="J46" s="4">
        <v>45286585000</v>
      </c>
      <c r="K46" s="4" t="s">
        <v>28</v>
      </c>
      <c r="L46" s="21">
        <v>1000000</v>
      </c>
      <c r="M46" s="107">
        <v>42856</v>
      </c>
      <c r="N46" s="107">
        <v>42887</v>
      </c>
      <c r="O46" s="131" t="s">
        <v>24</v>
      </c>
      <c r="P46" s="131" t="s">
        <v>18</v>
      </c>
      <c r="Q46" s="33" t="s">
        <v>177</v>
      </c>
      <c r="S46" s="34"/>
    </row>
    <row r="47" spans="1:19" s="32" customFormat="1" ht="63.75" x14ac:dyDescent="0.2">
      <c r="A47" s="131">
        <f t="shared" ca="1" si="2"/>
        <v>208</v>
      </c>
      <c r="B47" s="28">
        <v>7</v>
      </c>
      <c r="C47" s="3" t="s">
        <v>179</v>
      </c>
      <c r="D47" s="3" t="s">
        <v>179</v>
      </c>
      <c r="E47" s="46" t="s">
        <v>297</v>
      </c>
      <c r="F47" s="131" t="s">
        <v>15</v>
      </c>
      <c r="G47" s="131" t="s">
        <v>16</v>
      </c>
      <c r="H47" s="131" t="s">
        <v>16</v>
      </c>
      <c r="I47" s="131" t="s">
        <v>16</v>
      </c>
      <c r="J47" s="131">
        <v>45286585000</v>
      </c>
      <c r="K47" s="131" t="s">
        <v>28</v>
      </c>
      <c r="L47" s="21">
        <v>343300</v>
      </c>
      <c r="M47" s="107">
        <v>42856</v>
      </c>
      <c r="N47" s="107">
        <v>43221</v>
      </c>
      <c r="O47" s="3" t="s">
        <v>24</v>
      </c>
      <c r="P47" s="3" t="s">
        <v>18</v>
      </c>
      <c r="Q47" s="33" t="s">
        <v>177</v>
      </c>
      <c r="S47" s="34"/>
    </row>
    <row r="48" spans="1:19" s="32" customFormat="1" ht="51" x14ac:dyDescent="0.2">
      <c r="A48" s="131">
        <f t="shared" ca="1" si="2"/>
        <v>209</v>
      </c>
      <c r="B48" s="28">
        <v>107</v>
      </c>
      <c r="C48" s="131" t="s">
        <v>179</v>
      </c>
      <c r="D48" s="131" t="s">
        <v>179</v>
      </c>
      <c r="E48" s="48" t="s">
        <v>193</v>
      </c>
      <c r="F48" s="131" t="s">
        <v>15</v>
      </c>
      <c r="G48" s="131" t="s">
        <v>16</v>
      </c>
      <c r="H48" s="131" t="s">
        <v>16</v>
      </c>
      <c r="I48" s="131" t="s">
        <v>16</v>
      </c>
      <c r="J48" s="131">
        <v>45286585000</v>
      </c>
      <c r="K48" s="131" t="s">
        <v>28</v>
      </c>
      <c r="L48" s="21">
        <v>270000</v>
      </c>
      <c r="M48" s="107">
        <v>42856</v>
      </c>
      <c r="N48" s="107">
        <v>42888</v>
      </c>
      <c r="O48" s="131" t="s">
        <v>25</v>
      </c>
      <c r="P48" s="131" t="s">
        <v>17</v>
      </c>
      <c r="Q48" s="33" t="s">
        <v>177</v>
      </c>
      <c r="S48" s="101"/>
    </row>
    <row r="49" spans="1:19" s="32" customFormat="1" ht="63.75" x14ac:dyDescent="0.2">
      <c r="A49" s="131">
        <f t="shared" ca="1" si="2"/>
        <v>210</v>
      </c>
      <c r="B49" s="28">
        <v>55</v>
      </c>
      <c r="C49" s="131" t="s">
        <v>100</v>
      </c>
      <c r="D49" s="131" t="s">
        <v>100</v>
      </c>
      <c r="E49" s="20" t="s">
        <v>98</v>
      </c>
      <c r="F49" s="131" t="s">
        <v>15</v>
      </c>
      <c r="G49" s="131" t="s">
        <v>16</v>
      </c>
      <c r="H49" s="131" t="s">
        <v>27</v>
      </c>
      <c r="I49" s="131">
        <v>12</v>
      </c>
      <c r="J49" s="131">
        <v>45286585000</v>
      </c>
      <c r="K49" s="131" t="s">
        <v>28</v>
      </c>
      <c r="L49" s="21">
        <v>1500000</v>
      </c>
      <c r="M49" s="107">
        <v>42888</v>
      </c>
      <c r="N49" s="107">
        <v>43252</v>
      </c>
      <c r="O49" s="131" t="s">
        <v>24</v>
      </c>
      <c r="P49" s="131" t="s">
        <v>18</v>
      </c>
      <c r="Q49" s="33" t="s">
        <v>177</v>
      </c>
      <c r="S49" s="34"/>
    </row>
    <row r="50" spans="1:19" s="32" customFormat="1" ht="51" x14ac:dyDescent="0.2">
      <c r="A50" s="138">
        <f t="shared" ca="1" si="2"/>
        <v>211</v>
      </c>
      <c r="B50" s="85">
        <v>56</v>
      </c>
      <c r="C50" s="96" t="s">
        <v>262</v>
      </c>
      <c r="D50" s="96" t="s">
        <v>183</v>
      </c>
      <c r="E50" s="97" t="s">
        <v>93</v>
      </c>
      <c r="F50" s="96" t="s">
        <v>15</v>
      </c>
      <c r="G50" s="96" t="s">
        <v>16</v>
      </c>
      <c r="H50" s="96" t="s">
        <v>16</v>
      </c>
      <c r="I50" s="96" t="s">
        <v>16</v>
      </c>
      <c r="J50" s="96">
        <v>45286585000</v>
      </c>
      <c r="K50" s="96" t="s">
        <v>28</v>
      </c>
      <c r="L50" s="100">
        <v>7000000</v>
      </c>
      <c r="M50" s="108">
        <v>42888</v>
      </c>
      <c r="N50" s="108">
        <v>43221</v>
      </c>
      <c r="O50" s="96" t="s">
        <v>94</v>
      </c>
      <c r="P50" s="96" t="s">
        <v>18</v>
      </c>
      <c r="Q50" s="33"/>
      <c r="S50" s="34"/>
    </row>
    <row r="51" spans="1:19" s="32" customFormat="1" ht="76.5" x14ac:dyDescent="0.2">
      <c r="A51" s="131">
        <f t="shared" ca="1" si="2"/>
        <v>212</v>
      </c>
      <c r="B51" s="28">
        <v>57</v>
      </c>
      <c r="C51" s="131" t="s">
        <v>100</v>
      </c>
      <c r="D51" s="131" t="s">
        <v>100</v>
      </c>
      <c r="E51" s="48" t="s">
        <v>214</v>
      </c>
      <c r="F51" s="131" t="s">
        <v>15</v>
      </c>
      <c r="G51" s="131" t="s">
        <v>16</v>
      </c>
      <c r="H51" s="131" t="s">
        <v>27</v>
      </c>
      <c r="I51" s="131">
        <v>96</v>
      </c>
      <c r="J51" s="131">
        <v>45286585000</v>
      </c>
      <c r="K51" s="131" t="s">
        <v>28</v>
      </c>
      <c r="L51" s="21">
        <v>3598928</v>
      </c>
      <c r="M51" s="107">
        <v>42888</v>
      </c>
      <c r="N51" s="107">
        <v>43252</v>
      </c>
      <c r="O51" s="131" t="s">
        <v>94</v>
      </c>
      <c r="P51" s="131" t="s">
        <v>18</v>
      </c>
      <c r="Q51" s="33" t="s">
        <v>177</v>
      </c>
      <c r="S51" s="34"/>
    </row>
    <row r="52" spans="1:19" s="32" customFormat="1" ht="63.75" x14ac:dyDescent="0.2">
      <c r="A52" s="131">
        <f t="shared" ca="1" si="2"/>
        <v>213</v>
      </c>
      <c r="B52" s="28">
        <v>59</v>
      </c>
      <c r="C52" s="131" t="s">
        <v>100</v>
      </c>
      <c r="D52" s="131" t="s">
        <v>100</v>
      </c>
      <c r="E52" s="20" t="s">
        <v>215</v>
      </c>
      <c r="F52" s="131" t="s">
        <v>15</v>
      </c>
      <c r="G52" s="131" t="s">
        <v>16</v>
      </c>
      <c r="H52" s="131" t="s">
        <v>27</v>
      </c>
      <c r="I52" s="131">
        <v>1</v>
      </c>
      <c r="J52" s="131">
        <v>45286585000</v>
      </c>
      <c r="K52" s="131" t="s">
        <v>28</v>
      </c>
      <c r="L52" s="21">
        <v>368144</v>
      </c>
      <c r="M52" s="107">
        <v>42888</v>
      </c>
      <c r="N52" s="107">
        <v>43617</v>
      </c>
      <c r="O52" s="131" t="s">
        <v>24</v>
      </c>
      <c r="P52" s="131" t="s">
        <v>18</v>
      </c>
      <c r="Q52" s="33" t="s">
        <v>177</v>
      </c>
      <c r="S52" s="34"/>
    </row>
    <row r="53" spans="1:19" s="32" customFormat="1" ht="63.75" x14ac:dyDescent="0.2">
      <c r="A53" s="131">
        <f t="shared" ca="1" si="2"/>
        <v>214</v>
      </c>
      <c r="B53" s="28">
        <v>61</v>
      </c>
      <c r="C53" s="131" t="s">
        <v>100</v>
      </c>
      <c r="D53" s="131" t="s">
        <v>100</v>
      </c>
      <c r="E53" s="48" t="s">
        <v>220</v>
      </c>
      <c r="F53" s="131" t="s">
        <v>15</v>
      </c>
      <c r="G53" s="131" t="s">
        <v>16</v>
      </c>
      <c r="H53" s="131" t="s">
        <v>27</v>
      </c>
      <c r="I53" s="131">
        <v>4</v>
      </c>
      <c r="J53" s="131">
        <v>45286585000</v>
      </c>
      <c r="K53" s="131" t="s">
        <v>28</v>
      </c>
      <c r="L53" s="21">
        <v>171290</v>
      </c>
      <c r="M53" s="107">
        <v>42888</v>
      </c>
      <c r="N53" s="107">
        <v>43252</v>
      </c>
      <c r="O53" s="131" t="s">
        <v>24</v>
      </c>
      <c r="P53" s="131" t="s">
        <v>18</v>
      </c>
      <c r="Q53" s="33" t="s">
        <v>177</v>
      </c>
      <c r="S53" s="34"/>
    </row>
    <row r="54" spans="1:19" s="32" customFormat="1" ht="51" x14ac:dyDescent="0.2">
      <c r="A54" s="131">
        <f t="shared" ca="1" si="2"/>
        <v>215</v>
      </c>
      <c r="B54" s="28">
        <v>152</v>
      </c>
      <c r="C54" s="131" t="s">
        <v>219</v>
      </c>
      <c r="D54" s="131" t="s">
        <v>183</v>
      </c>
      <c r="E54" s="48" t="s">
        <v>218</v>
      </c>
      <c r="F54" s="131" t="s">
        <v>15</v>
      </c>
      <c r="G54" s="131" t="s">
        <v>16</v>
      </c>
      <c r="H54" s="131" t="s">
        <v>16</v>
      </c>
      <c r="I54" s="131" t="s">
        <v>16</v>
      </c>
      <c r="J54" s="131">
        <v>45286585000</v>
      </c>
      <c r="K54" s="131" t="s">
        <v>28</v>
      </c>
      <c r="L54" s="21">
        <f>2069246+7933895</f>
        <v>10003141</v>
      </c>
      <c r="M54" s="107">
        <v>42888</v>
      </c>
      <c r="N54" s="107">
        <v>43070</v>
      </c>
      <c r="O54" s="131" t="s">
        <v>25</v>
      </c>
      <c r="P54" s="131" t="s">
        <v>17</v>
      </c>
      <c r="Q54" s="33" t="s">
        <v>177</v>
      </c>
      <c r="S54" s="101"/>
    </row>
    <row r="55" spans="1:19" s="32" customFormat="1" ht="12.75" x14ac:dyDescent="0.2">
      <c r="A55" s="52"/>
      <c r="B55" s="209" t="s">
        <v>233</v>
      </c>
      <c r="C55" s="209"/>
      <c r="D55" s="209"/>
      <c r="E55" s="53">
        <f>SUM(L39:L49)+SUM(L51:L54)</f>
        <v>38282813</v>
      </c>
      <c r="F55" s="52"/>
      <c r="G55" s="52"/>
      <c r="H55" s="52"/>
      <c r="I55" s="52"/>
      <c r="J55" s="52"/>
      <c r="K55" s="52"/>
      <c r="L55" s="77"/>
      <c r="M55" s="52"/>
      <c r="N55" s="52"/>
      <c r="O55" s="52"/>
      <c r="P55" s="52"/>
      <c r="Q55" s="33"/>
      <c r="S55" s="101"/>
    </row>
    <row r="56" spans="1:19" s="32" customFormat="1" ht="12.75" x14ac:dyDescent="0.2">
      <c r="A56" s="118"/>
      <c r="B56" s="119"/>
      <c r="C56" s="119"/>
      <c r="D56" s="119"/>
      <c r="E56" s="132" t="s">
        <v>32</v>
      </c>
      <c r="F56" s="119"/>
      <c r="G56" s="119"/>
      <c r="H56" s="119"/>
      <c r="I56" s="119"/>
      <c r="J56" s="119"/>
      <c r="K56" s="119"/>
      <c r="L56" s="119"/>
      <c r="M56" s="119"/>
      <c r="N56" s="119"/>
      <c r="O56" s="119"/>
      <c r="P56" s="120"/>
      <c r="Q56" s="33"/>
      <c r="S56" s="101"/>
    </row>
    <row r="57" spans="1:19" s="32" customFormat="1" ht="38.25" x14ac:dyDescent="0.2">
      <c r="A57" s="131">
        <f ca="1">A54+1</f>
        <v>216</v>
      </c>
      <c r="B57" s="28">
        <v>62</v>
      </c>
      <c r="C57" s="131" t="s">
        <v>95</v>
      </c>
      <c r="D57" s="131" t="s">
        <v>130</v>
      </c>
      <c r="E57" s="17" t="s">
        <v>131</v>
      </c>
      <c r="F57" s="18" t="s">
        <v>15</v>
      </c>
      <c r="G57" s="18">
        <v>796</v>
      </c>
      <c r="H57" s="18" t="s">
        <v>27</v>
      </c>
      <c r="I57" s="18">
        <v>111</v>
      </c>
      <c r="J57" s="19">
        <v>32401000000</v>
      </c>
      <c r="K57" s="18" t="s">
        <v>112</v>
      </c>
      <c r="L57" s="21">
        <v>190000</v>
      </c>
      <c r="M57" s="107">
        <v>42826</v>
      </c>
      <c r="N57" s="107">
        <v>42856</v>
      </c>
      <c r="O57" s="131" t="s">
        <v>25</v>
      </c>
      <c r="P57" s="18" t="s">
        <v>122</v>
      </c>
      <c r="Q57" s="33" t="s">
        <v>177</v>
      </c>
      <c r="S57" s="34"/>
    </row>
    <row r="58" spans="1:19" s="32" customFormat="1" ht="51" x14ac:dyDescent="0.2">
      <c r="A58" s="131">
        <f ca="1">A57+1</f>
        <v>217</v>
      </c>
      <c r="B58" s="85">
        <v>63</v>
      </c>
      <c r="C58" s="96" t="s">
        <v>100</v>
      </c>
      <c r="D58" s="96" t="s">
        <v>100</v>
      </c>
      <c r="E58" s="144" t="s">
        <v>132</v>
      </c>
      <c r="F58" s="145" t="s">
        <v>15</v>
      </c>
      <c r="G58" s="145">
        <v>796</v>
      </c>
      <c r="H58" s="145" t="s">
        <v>27</v>
      </c>
      <c r="I58" s="145">
        <v>150</v>
      </c>
      <c r="J58" s="146">
        <v>32401000000</v>
      </c>
      <c r="K58" s="145" t="s">
        <v>112</v>
      </c>
      <c r="L58" s="100">
        <v>200000</v>
      </c>
      <c r="M58" s="108">
        <v>42826</v>
      </c>
      <c r="N58" s="108">
        <v>42856</v>
      </c>
      <c r="O58" s="96" t="s">
        <v>25</v>
      </c>
      <c r="P58" s="145" t="s">
        <v>122</v>
      </c>
      <c r="Q58" s="33"/>
      <c r="S58" s="34"/>
    </row>
    <row r="59" spans="1:19" s="32" customFormat="1" ht="12.75" x14ac:dyDescent="0.2">
      <c r="A59" s="52"/>
      <c r="B59" s="209" t="s">
        <v>232</v>
      </c>
      <c r="C59" s="209"/>
      <c r="D59" s="209"/>
      <c r="E59" s="53">
        <f>SUM(L57)</f>
        <v>190000</v>
      </c>
      <c r="F59" s="52"/>
      <c r="G59" s="52"/>
      <c r="H59" s="52"/>
      <c r="I59" s="52"/>
      <c r="J59" s="76"/>
      <c r="K59" s="52"/>
      <c r="L59" s="54"/>
      <c r="M59" s="52"/>
      <c r="N59" s="52"/>
      <c r="O59" s="52"/>
      <c r="P59" s="52"/>
      <c r="Q59" s="33"/>
      <c r="S59" s="101"/>
    </row>
    <row r="60" spans="1:19" s="32" customFormat="1" ht="12.75" x14ac:dyDescent="0.2">
      <c r="A60" s="114"/>
      <c r="B60" s="115"/>
      <c r="C60" s="115"/>
      <c r="D60" s="115"/>
      <c r="E60" s="92" t="s">
        <v>33</v>
      </c>
      <c r="F60" s="115"/>
      <c r="G60" s="115"/>
      <c r="H60" s="115"/>
      <c r="I60" s="115"/>
      <c r="J60" s="115"/>
      <c r="K60" s="115"/>
      <c r="L60" s="115"/>
      <c r="M60" s="115"/>
      <c r="N60" s="115"/>
      <c r="O60" s="115"/>
      <c r="P60" s="116"/>
      <c r="Q60" s="33"/>
      <c r="S60" s="101"/>
    </row>
    <row r="61" spans="1:19" s="34" customFormat="1" ht="25.5" x14ac:dyDescent="0.2">
      <c r="A61" s="131">
        <f ca="1">A58+1</f>
        <v>218</v>
      </c>
      <c r="B61" s="104">
        <v>66</v>
      </c>
      <c r="C61" s="96" t="s">
        <v>148</v>
      </c>
      <c r="D61" s="96" t="s">
        <v>148</v>
      </c>
      <c r="E61" s="102" t="s">
        <v>150</v>
      </c>
      <c r="F61" s="86" t="s">
        <v>138</v>
      </c>
      <c r="G61" s="96"/>
      <c r="H61" s="96" t="s">
        <v>27</v>
      </c>
      <c r="I61" s="96">
        <v>9</v>
      </c>
      <c r="J61" s="103">
        <v>97401000000</v>
      </c>
      <c r="K61" s="86" t="s">
        <v>137</v>
      </c>
      <c r="L61" s="100">
        <v>225000</v>
      </c>
      <c r="M61" s="108">
        <v>42856</v>
      </c>
      <c r="N61" s="108">
        <v>42887</v>
      </c>
      <c r="O61" s="96" t="s">
        <v>24</v>
      </c>
      <c r="P61" s="131" t="s">
        <v>18</v>
      </c>
      <c r="Q61" s="35"/>
    </row>
    <row r="62" spans="1:19" s="34" customFormat="1" ht="12.75" x14ac:dyDescent="0.2">
      <c r="A62" s="52"/>
      <c r="B62" s="195" t="s">
        <v>230</v>
      </c>
      <c r="C62" s="196"/>
      <c r="D62" s="197"/>
      <c r="E62" s="53">
        <v>0</v>
      </c>
      <c r="F62" s="52"/>
      <c r="G62" s="52"/>
      <c r="H62" s="52"/>
      <c r="I62" s="52"/>
      <c r="J62" s="52"/>
      <c r="K62" s="52"/>
      <c r="L62" s="54"/>
      <c r="M62" s="52"/>
      <c r="N62" s="52"/>
      <c r="O62" s="52"/>
      <c r="P62" s="52"/>
      <c r="Q62" s="35"/>
      <c r="S62" s="101"/>
    </row>
    <row r="63" spans="1:19" s="32" customFormat="1" ht="12.75" x14ac:dyDescent="0.2">
      <c r="A63" s="56"/>
      <c r="B63" s="204" t="s">
        <v>229</v>
      </c>
      <c r="C63" s="205"/>
      <c r="D63" s="206"/>
      <c r="E63" s="57">
        <f>E55+E59+E62</f>
        <v>38472813</v>
      </c>
      <c r="F63" s="56"/>
      <c r="G63" s="56"/>
      <c r="H63" s="56"/>
      <c r="I63" s="56"/>
      <c r="J63" s="58"/>
      <c r="K63" s="56"/>
      <c r="L63" s="56"/>
      <c r="M63" s="59"/>
      <c r="N63" s="59"/>
      <c r="O63" s="56"/>
      <c r="P63" s="56"/>
      <c r="Q63" s="33"/>
      <c r="S63" s="101"/>
    </row>
    <row r="64" spans="1:19" s="32" customFormat="1" ht="12.75" x14ac:dyDescent="0.2">
      <c r="A64" s="121"/>
      <c r="B64" s="80"/>
      <c r="C64" s="80"/>
      <c r="D64" s="80"/>
      <c r="E64" s="94" t="s">
        <v>21</v>
      </c>
      <c r="F64" s="80"/>
      <c r="G64" s="80"/>
      <c r="H64" s="80"/>
      <c r="I64" s="80"/>
      <c r="J64" s="80"/>
      <c r="K64" s="80"/>
      <c r="L64" s="80"/>
      <c r="M64" s="80"/>
      <c r="N64" s="80"/>
      <c r="O64" s="80"/>
      <c r="P64" s="80"/>
      <c r="Q64" s="33"/>
      <c r="S64" s="101"/>
    </row>
    <row r="65" spans="1:19" s="32" customFormat="1" ht="12.75" x14ac:dyDescent="0.2">
      <c r="A65" s="114"/>
      <c r="B65" s="115"/>
      <c r="C65" s="115"/>
      <c r="D65" s="115"/>
      <c r="E65" s="92" t="s">
        <v>26</v>
      </c>
      <c r="F65" s="115"/>
      <c r="G65" s="115"/>
      <c r="H65" s="115"/>
      <c r="I65" s="115"/>
      <c r="J65" s="115"/>
      <c r="K65" s="115"/>
      <c r="L65" s="115"/>
      <c r="M65" s="115"/>
      <c r="N65" s="115"/>
      <c r="O65" s="115"/>
      <c r="P65" s="115"/>
      <c r="Q65" s="33"/>
      <c r="S65" s="101"/>
    </row>
    <row r="66" spans="1:19" s="32" customFormat="1" ht="25.5" x14ac:dyDescent="0.2">
      <c r="A66" s="131">
        <f ca="1">A61+1</f>
        <v>219</v>
      </c>
      <c r="B66" s="28">
        <v>67</v>
      </c>
      <c r="C66" s="96" t="s">
        <v>185</v>
      </c>
      <c r="D66" s="96" t="s">
        <v>185</v>
      </c>
      <c r="E66" s="102" t="s">
        <v>61</v>
      </c>
      <c r="F66" s="96" t="s">
        <v>15</v>
      </c>
      <c r="G66" s="96" t="s">
        <v>16</v>
      </c>
      <c r="H66" s="96" t="s">
        <v>16</v>
      </c>
      <c r="I66" s="96" t="s">
        <v>16</v>
      </c>
      <c r="J66" s="96">
        <v>45286585000</v>
      </c>
      <c r="K66" s="96" t="s">
        <v>28</v>
      </c>
      <c r="L66" s="100">
        <v>180000</v>
      </c>
      <c r="M66" s="108">
        <v>42917</v>
      </c>
      <c r="N66" s="108">
        <v>42948</v>
      </c>
      <c r="O66" s="96" t="s">
        <v>24</v>
      </c>
      <c r="P66" s="131" t="s">
        <v>18</v>
      </c>
      <c r="Q66" s="33"/>
      <c r="S66" s="34"/>
    </row>
    <row r="67" spans="1:19" s="32" customFormat="1" ht="53.25" customHeight="1" x14ac:dyDescent="0.2">
      <c r="A67" s="141">
        <f ca="1">A66+1</f>
        <v>220</v>
      </c>
      <c r="B67" s="28">
        <v>69</v>
      </c>
      <c r="C67" s="141" t="s">
        <v>184</v>
      </c>
      <c r="D67" s="141" t="s">
        <v>184</v>
      </c>
      <c r="E67" s="48" t="s">
        <v>84</v>
      </c>
      <c r="F67" s="141" t="s">
        <v>15</v>
      </c>
      <c r="G67" s="141" t="s">
        <v>16</v>
      </c>
      <c r="H67" s="141" t="s">
        <v>16</v>
      </c>
      <c r="I67" s="141" t="s">
        <v>16</v>
      </c>
      <c r="J67" s="141">
        <v>45286585000</v>
      </c>
      <c r="K67" s="141" t="s">
        <v>28</v>
      </c>
      <c r="L67" s="21">
        <v>508604.7</v>
      </c>
      <c r="M67" s="107">
        <v>42948</v>
      </c>
      <c r="N67" s="107">
        <v>43070</v>
      </c>
      <c r="O67" s="141" t="s">
        <v>24</v>
      </c>
      <c r="P67" s="141" t="s">
        <v>18</v>
      </c>
      <c r="Q67" s="33" t="s">
        <v>177</v>
      </c>
      <c r="S67" s="34"/>
    </row>
    <row r="68" spans="1:19" s="32" customFormat="1" ht="25.5" x14ac:dyDescent="0.2">
      <c r="A68" s="174">
        <f t="shared" ref="A68:A77" ca="1" si="3">A67+1</f>
        <v>221</v>
      </c>
      <c r="B68" s="96">
        <v>70</v>
      </c>
      <c r="C68" s="96" t="s">
        <v>95</v>
      </c>
      <c r="D68" s="96" t="s">
        <v>95</v>
      </c>
      <c r="E68" s="97" t="s">
        <v>96</v>
      </c>
      <c r="F68" s="96" t="s">
        <v>15</v>
      </c>
      <c r="G68" s="96" t="s">
        <v>16</v>
      </c>
      <c r="H68" s="96" t="s">
        <v>16</v>
      </c>
      <c r="I68" s="96" t="s">
        <v>16</v>
      </c>
      <c r="J68" s="96">
        <v>45286585000</v>
      </c>
      <c r="K68" s="96" t="s">
        <v>28</v>
      </c>
      <c r="L68" s="100">
        <v>15000000</v>
      </c>
      <c r="M68" s="108">
        <v>42948</v>
      </c>
      <c r="N68" s="108">
        <v>43070</v>
      </c>
      <c r="O68" s="96" t="s">
        <v>110</v>
      </c>
      <c r="P68" s="96" t="s">
        <v>18</v>
      </c>
      <c r="Q68" s="33"/>
      <c r="S68" s="34"/>
    </row>
    <row r="69" spans="1:19" s="32" customFormat="1" ht="63.75" x14ac:dyDescent="0.2">
      <c r="A69" s="148">
        <f t="shared" ca="1" si="3"/>
        <v>222</v>
      </c>
      <c r="B69" s="28">
        <v>179</v>
      </c>
      <c r="C69" s="141" t="s">
        <v>267</v>
      </c>
      <c r="D69" s="141" t="s">
        <v>265</v>
      </c>
      <c r="E69" s="48" t="s">
        <v>266</v>
      </c>
      <c r="F69" s="141" t="s">
        <v>15</v>
      </c>
      <c r="G69" s="141" t="s">
        <v>16</v>
      </c>
      <c r="H69" s="141" t="s">
        <v>16</v>
      </c>
      <c r="I69" s="141" t="s">
        <v>16</v>
      </c>
      <c r="J69" s="141">
        <v>45286585000</v>
      </c>
      <c r="K69" s="141" t="s">
        <v>28</v>
      </c>
      <c r="L69" s="21">
        <v>14250400</v>
      </c>
      <c r="M69" s="107">
        <v>42948</v>
      </c>
      <c r="N69" s="107">
        <v>43070</v>
      </c>
      <c r="O69" s="141" t="s">
        <v>25</v>
      </c>
      <c r="P69" s="141" t="s">
        <v>17</v>
      </c>
      <c r="Q69" s="33" t="s">
        <v>177</v>
      </c>
      <c r="S69" s="34"/>
    </row>
    <row r="70" spans="1:19" s="32" customFormat="1" ht="38.25" x14ac:dyDescent="0.2">
      <c r="A70" s="148">
        <f t="shared" ca="1" si="3"/>
        <v>223</v>
      </c>
      <c r="B70" s="85">
        <v>52</v>
      </c>
      <c r="C70" s="96" t="s">
        <v>77</v>
      </c>
      <c r="D70" s="96" t="s">
        <v>77</v>
      </c>
      <c r="E70" s="97" t="s">
        <v>80</v>
      </c>
      <c r="F70" s="96" t="s">
        <v>15</v>
      </c>
      <c r="G70" s="96" t="s">
        <v>16</v>
      </c>
      <c r="H70" s="96" t="s">
        <v>16</v>
      </c>
      <c r="I70" s="96" t="s">
        <v>16</v>
      </c>
      <c r="J70" s="96">
        <v>45286585000</v>
      </c>
      <c r="K70" s="96" t="s">
        <v>28</v>
      </c>
      <c r="L70" s="100">
        <v>480000</v>
      </c>
      <c r="M70" s="108">
        <v>42948</v>
      </c>
      <c r="N70" s="108">
        <v>42979</v>
      </c>
      <c r="O70" s="96" t="s">
        <v>24</v>
      </c>
      <c r="P70" s="96" t="s">
        <v>18</v>
      </c>
      <c r="Q70" s="33"/>
      <c r="S70" s="34"/>
    </row>
    <row r="71" spans="1:19" s="32" customFormat="1" ht="51" x14ac:dyDescent="0.2">
      <c r="A71" s="148">
        <f t="shared" ca="1" si="3"/>
        <v>224</v>
      </c>
      <c r="B71" s="28">
        <v>161</v>
      </c>
      <c r="C71" s="147" t="s">
        <v>262</v>
      </c>
      <c r="D71" s="147" t="s">
        <v>183</v>
      </c>
      <c r="E71" s="48" t="s">
        <v>261</v>
      </c>
      <c r="F71" s="147" t="s">
        <v>15</v>
      </c>
      <c r="G71" s="147" t="s">
        <v>16</v>
      </c>
      <c r="H71" s="147" t="s">
        <v>16</v>
      </c>
      <c r="I71" s="147" t="s">
        <v>16</v>
      </c>
      <c r="J71" s="147">
        <v>45286585000</v>
      </c>
      <c r="K71" s="147" t="s">
        <v>28</v>
      </c>
      <c r="L71" s="21">
        <v>4449106</v>
      </c>
      <c r="M71" s="107">
        <v>42948</v>
      </c>
      <c r="N71" s="107">
        <v>43344</v>
      </c>
      <c r="O71" s="147" t="s">
        <v>94</v>
      </c>
      <c r="P71" s="147" t="s">
        <v>18</v>
      </c>
      <c r="Q71" s="33" t="s">
        <v>177</v>
      </c>
      <c r="S71" s="34"/>
    </row>
    <row r="72" spans="1:19" s="32" customFormat="1" ht="25.5" x14ac:dyDescent="0.2">
      <c r="A72" s="156">
        <f t="shared" ca="1" si="3"/>
        <v>225</v>
      </c>
      <c r="B72" s="28">
        <v>10</v>
      </c>
      <c r="C72" s="153" t="s">
        <v>148</v>
      </c>
      <c r="D72" s="153" t="s">
        <v>148</v>
      </c>
      <c r="E72" s="48" t="s">
        <v>108</v>
      </c>
      <c r="F72" s="153" t="s">
        <v>15</v>
      </c>
      <c r="G72" s="153">
        <v>796</v>
      </c>
      <c r="H72" s="153" t="s">
        <v>27</v>
      </c>
      <c r="I72" s="153">
        <v>89</v>
      </c>
      <c r="J72" s="153">
        <v>45286585000</v>
      </c>
      <c r="K72" s="153" t="s">
        <v>28</v>
      </c>
      <c r="L72" s="21">
        <v>998181.33</v>
      </c>
      <c r="M72" s="107">
        <v>42979</v>
      </c>
      <c r="N72" s="107">
        <v>43070</v>
      </c>
      <c r="O72" s="153" t="s">
        <v>24</v>
      </c>
      <c r="P72" s="153" t="s">
        <v>18</v>
      </c>
      <c r="Q72" s="33" t="s">
        <v>177</v>
      </c>
      <c r="S72" s="34"/>
    </row>
    <row r="73" spans="1:19" s="32" customFormat="1" ht="102" x14ac:dyDescent="0.2">
      <c r="A73" s="159">
        <f t="shared" ca="1" si="3"/>
        <v>226</v>
      </c>
      <c r="B73" s="28">
        <v>187</v>
      </c>
      <c r="C73" s="157" t="s">
        <v>262</v>
      </c>
      <c r="D73" s="157" t="s">
        <v>278</v>
      </c>
      <c r="E73" s="48" t="s">
        <v>277</v>
      </c>
      <c r="F73" s="157" t="s">
        <v>15</v>
      </c>
      <c r="G73" s="157" t="s">
        <v>16</v>
      </c>
      <c r="H73" s="157" t="s">
        <v>16</v>
      </c>
      <c r="I73" s="157" t="s">
        <v>16</v>
      </c>
      <c r="J73" s="157">
        <v>45286585000</v>
      </c>
      <c r="K73" s="157" t="s">
        <v>28</v>
      </c>
      <c r="L73" s="21">
        <v>1340000</v>
      </c>
      <c r="M73" s="107">
        <v>42979</v>
      </c>
      <c r="N73" s="107">
        <v>43040</v>
      </c>
      <c r="O73" s="157" t="s">
        <v>25</v>
      </c>
      <c r="P73" s="157" t="s">
        <v>17</v>
      </c>
      <c r="Q73" s="33" t="s">
        <v>177</v>
      </c>
      <c r="S73" s="34"/>
    </row>
    <row r="74" spans="1:19" s="32" customFormat="1" ht="51" x14ac:dyDescent="0.2">
      <c r="A74" s="165">
        <f t="shared" ca="1" si="3"/>
        <v>227</v>
      </c>
      <c r="B74" s="28">
        <v>191</v>
      </c>
      <c r="C74" s="164" t="s">
        <v>262</v>
      </c>
      <c r="D74" s="164" t="s">
        <v>265</v>
      </c>
      <c r="E74" s="48" t="s">
        <v>282</v>
      </c>
      <c r="F74" s="164" t="s">
        <v>15</v>
      </c>
      <c r="G74" s="164" t="s">
        <v>16</v>
      </c>
      <c r="H74" s="164" t="s">
        <v>16</v>
      </c>
      <c r="I74" s="164" t="s">
        <v>16</v>
      </c>
      <c r="J74" s="164">
        <v>45286585000</v>
      </c>
      <c r="K74" s="164" t="s">
        <v>28</v>
      </c>
      <c r="L74" s="21">
        <v>50000000</v>
      </c>
      <c r="M74" s="107">
        <v>42979</v>
      </c>
      <c r="N74" s="107">
        <v>43282</v>
      </c>
      <c r="O74" s="164" t="s">
        <v>25</v>
      </c>
      <c r="P74" s="164" t="s">
        <v>17</v>
      </c>
      <c r="Q74" s="33" t="s">
        <v>177</v>
      </c>
      <c r="S74" s="34"/>
    </row>
    <row r="75" spans="1:19" s="32" customFormat="1" ht="63.75" x14ac:dyDescent="0.2">
      <c r="A75" s="166">
        <f t="shared" ca="1" si="3"/>
        <v>228</v>
      </c>
      <c r="B75" s="28">
        <v>200</v>
      </c>
      <c r="C75" s="166" t="s">
        <v>262</v>
      </c>
      <c r="D75" s="166" t="s">
        <v>265</v>
      </c>
      <c r="E75" s="48" t="s">
        <v>283</v>
      </c>
      <c r="F75" s="166" t="s">
        <v>15</v>
      </c>
      <c r="G75" s="166" t="s">
        <v>16</v>
      </c>
      <c r="H75" s="166" t="s">
        <v>16</v>
      </c>
      <c r="I75" s="166" t="s">
        <v>16</v>
      </c>
      <c r="J75" s="166">
        <v>45286585000</v>
      </c>
      <c r="K75" s="166" t="s">
        <v>28</v>
      </c>
      <c r="L75" s="21">
        <v>50720000</v>
      </c>
      <c r="M75" s="107">
        <v>42979</v>
      </c>
      <c r="N75" s="107">
        <v>43070</v>
      </c>
      <c r="O75" s="166" t="s">
        <v>25</v>
      </c>
      <c r="P75" s="166" t="s">
        <v>17</v>
      </c>
      <c r="Q75" s="33" t="s">
        <v>177</v>
      </c>
      <c r="S75" s="34"/>
    </row>
    <row r="76" spans="1:19" s="32" customFormat="1" ht="102" x14ac:dyDescent="0.2">
      <c r="A76" s="170">
        <f t="shared" ca="1" si="3"/>
        <v>229</v>
      </c>
      <c r="B76" s="28">
        <v>207</v>
      </c>
      <c r="C76" s="170" t="s">
        <v>262</v>
      </c>
      <c r="D76" s="170" t="s">
        <v>185</v>
      </c>
      <c r="E76" s="48" t="s">
        <v>287</v>
      </c>
      <c r="F76" s="3" t="s">
        <v>15</v>
      </c>
      <c r="G76" s="3" t="s">
        <v>16</v>
      </c>
      <c r="H76" s="3" t="s">
        <v>16</v>
      </c>
      <c r="I76" s="3" t="s">
        <v>16</v>
      </c>
      <c r="J76" s="3">
        <v>45286585000</v>
      </c>
      <c r="K76" s="3" t="s">
        <v>28</v>
      </c>
      <c r="L76" s="21">
        <v>13500000</v>
      </c>
      <c r="M76" s="107">
        <v>42979</v>
      </c>
      <c r="N76" s="107">
        <v>43009</v>
      </c>
      <c r="O76" s="170" t="s">
        <v>25</v>
      </c>
      <c r="P76" s="170" t="s">
        <v>17</v>
      </c>
      <c r="Q76" s="33" t="s">
        <v>177</v>
      </c>
      <c r="S76" s="34"/>
    </row>
    <row r="77" spans="1:19" s="32" customFormat="1" ht="63.75" x14ac:dyDescent="0.2">
      <c r="A77" s="170">
        <f t="shared" ca="1" si="3"/>
        <v>230</v>
      </c>
      <c r="B77" s="28">
        <v>208</v>
      </c>
      <c r="C77" s="170" t="s">
        <v>262</v>
      </c>
      <c r="D77" s="170" t="s">
        <v>185</v>
      </c>
      <c r="E77" s="48" t="s">
        <v>289</v>
      </c>
      <c r="F77" s="3" t="s">
        <v>15</v>
      </c>
      <c r="G77" s="3" t="s">
        <v>16</v>
      </c>
      <c r="H77" s="3" t="s">
        <v>16</v>
      </c>
      <c r="I77" s="3" t="s">
        <v>16</v>
      </c>
      <c r="J77" s="3">
        <v>45286585000</v>
      </c>
      <c r="K77" s="3" t="s">
        <v>28</v>
      </c>
      <c r="L77" s="21">
        <v>10340000</v>
      </c>
      <c r="M77" s="107">
        <v>42979</v>
      </c>
      <c r="N77" s="107">
        <v>43040</v>
      </c>
      <c r="O77" s="170" t="s">
        <v>25</v>
      </c>
      <c r="P77" s="170" t="s">
        <v>17</v>
      </c>
      <c r="Q77" s="33" t="s">
        <v>177</v>
      </c>
      <c r="S77" s="34"/>
    </row>
    <row r="78" spans="1:19" s="32" customFormat="1" ht="12.75" x14ac:dyDescent="0.2">
      <c r="A78" s="52"/>
      <c r="B78" s="209" t="s">
        <v>228</v>
      </c>
      <c r="C78" s="209"/>
      <c r="D78" s="209"/>
      <c r="E78" s="53">
        <f>SUM(L67)+SUM(L71:L77)+L69</f>
        <v>146106292.03</v>
      </c>
      <c r="F78" s="52"/>
      <c r="G78" s="52"/>
      <c r="H78" s="52"/>
      <c r="I78" s="52"/>
      <c r="J78" s="52"/>
      <c r="K78" s="52"/>
      <c r="L78" s="111"/>
      <c r="M78" s="52"/>
      <c r="N78" s="52"/>
      <c r="O78" s="52"/>
      <c r="P78" s="52"/>
      <c r="Q78" s="33"/>
      <c r="S78" s="101"/>
    </row>
    <row r="79" spans="1:19" s="32" customFormat="1" ht="12.75" x14ac:dyDescent="0.2">
      <c r="A79" s="78"/>
      <c r="B79" s="78"/>
      <c r="C79" s="78"/>
      <c r="D79" s="78"/>
      <c r="E79" s="93" t="s">
        <v>32</v>
      </c>
      <c r="F79" s="78"/>
      <c r="G79" s="78"/>
      <c r="H79" s="78"/>
      <c r="I79" s="78"/>
      <c r="J79" s="78"/>
      <c r="K79" s="78"/>
      <c r="L79" s="78"/>
      <c r="M79" s="78"/>
      <c r="N79" s="78"/>
      <c r="O79" s="78"/>
      <c r="P79" s="78"/>
      <c r="Q79" s="33"/>
      <c r="S79" s="101"/>
    </row>
    <row r="80" spans="1:19" s="32" customFormat="1" ht="76.5" x14ac:dyDescent="0.2">
      <c r="A80" s="131">
        <f ca="1">A77+1</f>
        <v>231</v>
      </c>
      <c r="B80" s="28">
        <v>24</v>
      </c>
      <c r="C80" s="131" t="s">
        <v>181</v>
      </c>
      <c r="D80" s="131" t="s">
        <v>181</v>
      </c>
      <c r="E80" s="17" t="s">
        <v>125</v>
      </c>
      <c r="F80" s="18" t="s">
        <v>15</v>
      </c>
      <c r="G80" s="18">
        <v>796</v>
      </c>
      <c r="H80" s="18" t="s">
        <v>27</v>
      </c>
      <c r="I80" s="131">
        <v>1</v>
      </c>
      <c r="J80" s="19">
        <v>32401000000</v>
      </c>
      <c r="K80" s="18" t="s">
        <v>112</v>
      </c>
      <c r="L80" s="21">
        <v>323188</v>
      </c>
      <c r="M80" s="107">
        <v>42917</v>
      </c>
      <c r="N80" s="107">
        <v>43313</v>
      </c>
      <c r="O80" s="131" t="s">
        <v>123</v>
      </c>
      <c r="P80" s="18" t="s">
        <v>118</v>
      </c>
      <c r="Q80" s="35" t="s">
        <v>177</v>
      </c>
      <c r="S80" s="34"/>
    </row>
    <row r="81" spans="1:19" s="32" customFormat="1" ht="76.5" x14ac:dyDescent="0.2">
      <c r="A81" s="131">
        <f ca="1">A80+1</f>
        <v>232</v>
      </c>
      <c r="B81" s="28">
        <v>73</v>
      </c>
      <c r="C81" s="131" t="s">
        <v>100</v>
      </c>
      <c r="D81" s="131" t="s">
        <v>100</v>
      </c>
      <c r="E81" s="20" t="s">
        <v>135</v>
      </c>
      <c r="F81" s="131" t="s">
        <v>15</v>
      </c>
      <c r="G81" s="131">
        <v>796</v>
      </c>
      <c r="H81" s="131" t="s">
        <v>27</v>
      </c>
      <c r="I81" s="131">
        <v>60</v>
      </c>
      <c r="J81" s="131">
        <v>32401000000</v>
      </c>
      <c r="K81" s="21" t="s">
        <v>112</v>
      </c>
      <c r="L81" s="21">
        <v>150000</v>
      </c>
      <c r="M81" s="107">
        <v>42948</v>
      </c>
      <c r="N81" s="107">
        <v>42979</v>
      </c>
      <c r="O81" s="131" t="s">
        <v>24</v>
      </c>
      <c r="P81" s="131" t="s">
        <v>118</v>
      </c>
      <c r="Q81" s="33" t="s">
        <v>177</v>
      </c>
      <c r="S81" s="34"/>
    </row>
    <row r="82" spans="1:19" s="34" customFormat="1" ht="12.75" x14ac:dyDescent="0.2">
      <c r="A82" s="52"/>
      <c r="B82" s="195" t="s">
        <v>227</v>
      </c>
      <c r="C82" s="196"/>
      <c r="D82" s="197"/>
      <c r="E82" s="53">
        <f>SUM(L80:L81)</f>
        <v>473188</v>
      </c>
      <c r="F82" s="52"/>
      <c r="G82" s="52"/>
      <c r="H82" s="52"/>
      <c r="I82" s="52"/>
      <c r="J82" s="52"/>
      <c r="K82" s="52"/>
      <c r="L82" s="54"/>
      <c r="M82" s="52"/>
      <c r="N82" s="52"/>
      <c r="O82" s="52"/>
      <c r="P82" s="52"/>
      <c r="S82" s="101"/>
    </row>
    <row r="83" spans="1:19" s="32" customFormat="1" ht="12.75" x14ac:dyDescent="0.2">
      <c r="A83" s="78"/>
      <c r="B83" s="78"/>
      <c r="C83" s="78"/>
      <c r="D83" s="78"/>
      <c r="E83" s="93" t="s">
        <v>31</v>
      </c>
      <c r="F83" s="78"/>
      <c r="G83" s="78"/>
      <c r="H83" s="78"/>
      <c r="I83" s="78"/>
      <c r="J83" s="78"/>
      <c r="K83" s="78"/>
      <c r="L83" s="78"/>
      <c r="M83" s="78"/>
      <c r="N83" s="78"/>
      <c r="O83" s="78"/>
      <c r="P83" s="78"/>
      <c r="Q83" s="33"/>
      <c r="S83" s="101"/>
    </row>
    <row r="84" spans="1:19" s="32" customFormat="1" ht="25.5" x14ac:dyDescent="0.2">
      <c r="A84" s="143">
        <f ca="1">A81+1</f>
        <v>233</v>
      </c>
      <c r="B84" s="28">
        <v>180</v>
      </c>
      <c r="C84" s="143" t="s">
        <v>95</v>
      </c>
      <c r="D84" s="143" t="s">
        <v>95</v>
      </c>
      <c r="E84" s="48" t="s">
        <v>96</v>
      </c>
      <c r="F84" s="18" t="s">
        <v>15</v>
      </c>
      <c r="G84" s="18" t="s">
        <v>16</v>
      </c>
      <c r="H84" s="18" t="s">
        <v>16</v>
      </c>
      <c r="I84" s="143" t="s">
        <v>16</v>
      </c>
      <c r="J84" s="5">
        <v>22401000000</v>
      </c>
      <c r="K84" s="3" t="s">
        <v>153</v>
      </c>
      <c r="L84" s="21">
        <v>3924831</v>
      </c>
      <c r="M84" s="107">
        <v>42979</v>
      </c>
      <c r="N84" s="107">
        <v>43070</v>
      </c>
      <c r="O84" s="143" t="s">
        <v>94</v>
      </c>
      <c r="P84" s="18" t="s">
        <v>118</v>
      </c>
      <c r="Q84" s="35" t="s">
        <v>177</v>
      </c>
      <c r="S84" s="34"/>
    </row>
    <row r="85" spans="1:19" s="34" customFormat="1" ht="12.75" x14ac:dyDescent="0.2">
      <c r="A85" s="52"/>
      <c r="B85" s="195" t="s">
        <v>268</v>
      </c>
      <c r="C85" s="196"/>
      <c r="D85" s="197"/>
      <c r="E85" s="53">
        <f>SUM(L84:L84)</f>
        <v>3924831</v>
      </c>
      <c r="F85" s="52"/>
      <c r="G85" s="52"/>
      <c r="H85" s="52"/>
      <c r="I85" s="52"/>
      <c r="J85" s="52"/>
      <c r="K85" s="52"/>
      <c r="L85" s="54"/>
      <c r="M85" s="52"/>
      <c r="N85" s="52"/>
      <c r="O85" s="52"/>
      <c r="P85" s="52"/>
      <c r="S85" s="101"/>
    </row>
    <row r="86" spans="1:19" s="32" customFormat="1" ht="12.75" x14ac:dyDescent="0.2">
      <c r="A86" s="56"/>
      <c r="B86" s="204" t="s">
        <v>226</v>
      </c>
      <c r="C86" s="205"/>
      <c r="D86" s="206"/>
      <c r="E86" s="57">
        <f>E78+E82+E85</f>
        <v>150504311.03</v>
      </c>
      <c r="F86" s="56"/>
      <c r="G86" s="56"/>
      <c r="H86" s="56"/>
      <c r="I86" s="56"/>
      <c r="J86" s="58"/>
      <c r="K86" s="56"/>
      <c r="L86" s="56"/>
      <c r="M86" s="59"/>
      <c r="N86" s="59"/>
      <c r="O86" s="56"/>
      <c r="P86" s="56"/>
      <c r="Q86" s="35"/>
      <c r="R86" s="34"/>
      <c r="S86" s="101"/>
    </row>
    <row r="87" spans="1:19" s="32" customFormat="1" ht="12.75" customHeight="1" x14ac:dyDescent="0.2">
      <c r="A87" s="79"/>
      <c r="B87" s="79"/>
      <c r="C87" s="79"/>
      <c r="D87" s="79"/>
      <c r="E87" s="127" t="s">
        <v>22</v>
      </c>
      <c r="F87" s="79"/>
      <c r="G87" s="79"/>
      <c r="H87" s="79"/>
      <c r="I87" s="79"/>
      <c r="J87" s="79"/>
      <c r="K87" s="79"/>
      <c r="L87" s="79"/>
      <c r="M87" s="79"/>
      <c r="N87" s="79"/>
      <c r="O87" s="79"/>
      <c r="P87" s="79"/>
      <c r="Q87" s="33"/>
      <c r="S87" s="101"/>
    </row>
    <row r="88" spans="1:19" s="32" customFormat="1" ht="12.75" x14ac:dyDescent="0.2">
      <c r="A88" s="114"/>
      <c r="B88" s="115"/>
      <c r="C88" s="115"/>
      <c r="D88" s="115"/>
      <c r="E88" s="92" t="s">
        <v>26</v>
      </c>
      <c r="F88" s="115"/>
      <c r="G88" s="115"/>
      <c r="H88" s="115"/>
      <c r="I88" s="115"/>
      <c r="J88" s="115"/>
      <c r="K88" s="115"/>
      <c r="L88" s="115"/>
      <c r="M88" s="115"/>
      <c r="N88" s="115"/>
      <c r="O88" s="115"/>
      <c r="P88" s="115"/>
      <c r="Q88" s="33"/>
      <c r="S88" s="101"/>
    </row>
    <row r="89" spans="1:19" s="32" customFormat="1" ht="127.5" x14ac:dyDescent="0.2">
      <c r="A89" s="170">
        <f ca="1">A84+1</f>
        <v>234</v>
      </c>
      <c r="B89" s="28">
        <v>209</v>
      </c>
      <c r="C89" s="3" t="s">
        <v>262</v>
      </c>
      <c r="D89" s="3" t="s">
        <v>265</v>
      </c>
      <c r="E89" s="46" t="s">
        <v>286</v>
      </c>
      <c r="F89" s="3" t="s">
        <v>15</v>
      </c>
      <c r="G89" s="3" t="s">
        <v>16</v>
      </c>
      <c r="H89" s="3" t="s">
        <v>16</v>
      </c>
      <c r="I89" s="3" t="s">
        <v>16</v>
      </c>
      <c r="J89" s="3">
        <v>45286585000</v>
      </c>
      <c r="K89" s="3" t="s">
        <v>28</v>
      </c>
      <c r="L89" s="21">
        <v>3000000</v>
      </c>
      <c r="M89" s="107">
        <v>43009</v>
      </c>
      <c r="N89" s="107">
        <v>43070</v>
      </c>
      <c r="O89" s="3" t="s">
        <v>25</v>
      </c>
      <c r="P89" s="3" t="s">
        <v>17</v>
      </c>
      <c r="Q89" s="33" t="s">
        <v>177</v>
      </c>
      <c r="S89" s="34"/>
    </row>
    <row r="90" spans="1:19" s="32" customFormat="1" ht="25.5" x14ac:dyDescent="0.2">
      <c r="A90" s="138">
        <f ca="1">A89+1</f>
        <v>235</v>
      </c>
      <c r="B90" s="28">
        <v>3</v>
      </c>
      <c r="C90" s="3" t="s">
        <v>74</v>
      </c>
      <c r="D90" s="3" t="s">
        <v>74</v>
      </c>
      <c r="E90" s="46" t="s">
        <v>29</v>
      </c>
      <c r="F90" s="3" t="s">
        <v>20</v>
      </c>
      <c r="G90" s="3" t="s">
        <v>16</v>
      </c>
      <c r="H90" s="3" t="s">
        <v>27</v>
      </c>
      <c r="I90" s="3">
        <v>1</v>
      </c>
      <c r="J90" s="3">
        <v>45286585010</v>
      </c>
      <c r="K90" s="3" t="s">
        <v>28</v>
      </c>
      <c r="L90" s="21">
        <v>150000</v>
      </c>
      <c r="M90" s="107">
        <v>43040</v>
      </c>
      <c r="N90" s="107">
        <v>43070</v>
      </c>
      <c r="O90" s="3" t="s">
        <v>24</v>
      </c>
      <c r="P90" s="3" t="s">
        <v>18</v>
      </c>
      <c r="Q90" s="33" t="s">
        <v>177</v>
      </c>
      <c r="S90" s="34"/>
    </row>
    <row r="91" spans="1:19" s="32" customFormat="1" ht="25.5" x14ac:dyDescent="0.2">
      <c r="A91" s="168">
        <f t="shared" ref="A91:A101" ca="1" si="4">A90+1</f>
        <v>236</v>
      </c>
      <c r="B91" s="28">
        <v>79</v>
      </c>
      <c r="C91" s="131" t="s">
        <v>91</v>
      </c>
      <c r="D91" s="131" t="s">
        <v>91</v>
      </c>
      <c r="E91" s="48" t="s">
        <v>90</v>
      </c>
      <c r="F91" s="131" t="s">
        <v>15</v>
      </c>
      <c r="G91" s="131" t="s">
        <v>16</v>
      </c>
      <c r="H91" s="131" t="s">
        <v>16</v>
      </c>
      <c r="I91" s="131" t="s">
        <v>16</v>
      </c>
      <c r="J91" s="131">
        <v>45286585000</v>
      </c>
      <c r="K91" s="131" t="s">
        <v>28</v>
      </c>
      <c r="L91" s="21">
        <v>750000</v>
      </c>
      <c r="M91" s="107">
        <v>43040</v>
      </c>
      <c r="N91" s="107">
        <v>43070</v>
      </c>
      <c r="O91" s="131" t="s">
        <v>24</v>
      </c>
      <c r="P91" s="131" t="s">
        <v>18</v>
      </c>
      <c r="Q91" s="33" t="s">
        <v>177</v>
      </c>
      <c r="S91" s="34"/>
    </row>
    <row r="92" spans="1:19" s="32" customFormat="1" ht="25.5" x14ac:dyDescent="0.2">
      <c r="A92" s="168">
        <f t="shared" ca="1" si="4"/>
        <v>237</v>
      </c>
      <c r="B92" s="28">
        <v>80</v>
      </c>
      <c r="C92" s="131" t="s">
        <v>59</v>
      </c>
      <c r="D92" s="64" t="s">
        <v>59</v>
      </c>
      <c r="E92" s="48" t="s">
        <v>92</v>
      </c>
      <c r="F92" s="131" t="s">
        <v>15</v>
      </c>
      <c r="G92" s="131" t="s">
        <v>16</v>
      </c>
      <c r="H92" s="131" t="s">
        <v>27</v>
      </c>
      <c r="I92" s="131">
        <v>400</v>
      </c>
      <c r="J92" s="131">
        <v>45286585000</v>
      </c>
      <c r="K92" s="131" t="s">
        <v>28</v>
      </c>
      <c r="L92" s="21">
        <v>200000</v>
      </c>
      <c r="M92" s="107">
        <v>43040</v>
      </c>
      <c r="N92" s="107">
        <v>43070</v>
      </c>
      <c r="O92" s="131" t="s">
        <v>24</v>
      </c>
      <c r="P92" s="131" t="s">
        <v>18</v>
      </c>
      <c r="Q92" s="33" t="s">
        <v>177</v>
      </c>
      <c r="S92" s="34"/>
    </row>
    <row r="93" spans="1:19" s="32" customFormat="1" ht="76.5" x14ac:dyDescent="0.2">
      <c r="A93" s="190">
        <f t="shared" ca="1" si="4"/>
        <v>238</v>
      </c>
      <c r="B93" s="28">
        <v>81</v>
      </c>
      <c r="C93" s="190" t="s">
        <v>100</v>
      </c>
      <c r="D93" s="190" t="s">
        <v>100</v>
      </c>
      <c r="E93" s="48" t="s">
        <v>308</v>
      </c>
      <c r="F93" s="190" t="s">
        <v>15</v>
      </c>
      <c r="G93" s="190" t="s">
        <v>16</v>
      </c>
      <c r="H93" s="190" t="s">
        <v>27</v>
      </c>
      <c r="I93" s="190">
        <v>1</v>
      </c>
      <c r="J93" s="190">
        <v>45286585000</v>
      </c>
      <c r="K93" s="190" t="s">
        <v>28</v>
      </c>
      <c r="L93" s="21">
        <v>588000</v>
      </c>
      <c r="M93" s="107">
        <v>43040</v>
      </c>
      <c r="N93" s="107">
        <v>43405</v>
      </c>
      <c r="O93" s="190" t="s">
        <v>24</v>
      </c>
      <c r="P93" s="190" t="s">
        <v>18</v>
      </c>
      <c r="Q93" s="33" t="s">
        <v>177</v>
      </c>
      <c r="S93" s="34"/>
    </row>
    <row r="94" spans="1:19" s="32" customFormat="1" ht="81" customHeight="1" x14ac:dyDescent="0.2">
      <c r="A94" s="172">
        <f t="shared" ca="1" si="4"/>
        <v>239</v>
      </c>
      <c r="B94" s="28">
        <v>162</v>
      </c>
      <c r="C94" s="172" t="s">
        <v>262</v>
      </c>
      <c r="D94" s="172" t="s">
        <v>183</v>
      </c>
      <c r="E94" s="48" t="s">
        <v>296</v>
      </c>
      <c r="F94" s="174" t="s">
        <v>15</v>
      </c>
      <c r="G94" s="174" t="s">
        <v>16</v>
      </c>
      <c r="H94" s="174" t="s">
        <v>16</v>
      </c>
      <c r="I94" s="174" t="s">
        <v>16</v>
      </c>
      <c r="J94" s="174">
        <v>45286585000</v>
      </c>
      <c r="K94" s="174" t="s">
        <v>28</v>
      </c>
      <c r="L94" s="21">
        <v>910517</v>
      </c>
      <c r="M94" s="107">
        <v>43009</v>
      </c>
      <c r="N94" s="107">
        <v>43435</v>
      </c>
      <c r="O94" s="172" t="s">
        <v>24</v>
      </c>
      <c r="P94" s="172" t="s">
        <v>18</v>
      </c>
      <c r="Q94" s="33" t="s">
        <v>177</v>
      </c>
      <c r="S94" s="34"/>
    </row>
    <row r="95" spans="1:19" s="32" customFormat="1" ht="36" customHeight="1" x14ac:dyDescent="0.2">
      <c r="A95" s="172">
        <f t="shared" ca="1" si="4"/>
        <v>240</v>
      </c>
      <c r="B95" s="28">
        <v>211</v>
      </c>
      <c r="C95" s="172" t="s">
        <v>95</v>
      </c>
      <c r="D95" s="172" t="s">
        <v>95</v>
      </c>
      <c r="E95" s="48" t="s">
        <v>96</v>
      </c>
      <c r="F95" s="174" t="s">
        <v>15</v>
      </c>
      <c r="G95" s="174" t="s">
        <v>16</v>
      </c>
      <c r="H95" s="174" t="s">
        <v>295</v>
      </c>
      <c r="I95" s="4">
        <v>299</v>
      </c>
      <c r="J95" s="174">
        <v>45286585000</v>
      </c>
      <c r="K95" s="174" t="s">
        <v>28</v>
      </c>
      <c r="L95" s="21">
        <v>24296216.02</v>
      </c>
      <c r="M95" s="107">
        <v>43009</v>
      </c>
      <c r="N95" s="107">
        <v>43070</v>
      </c>
      <c r="O95" s="172" t="s">
        <v>211</v>
      </c>
      <c r="P95" s="172" t="s">
        <v>18</v>
      </c>
      <c r="Q95" s="33" t="s">
        <v>177</v>
      </c>
      <c r="S95" s="34"/>
    </row>
    <row r="96" spans="1:19" s="32" customFormat="1" ht="48.75" customHeight="1" x14ac:dyDescent="0.2">
      <c r="A96" s="172">
        <f t="shared" ca="1" si="4"/>
        <v>241</v>
      </c>
      <c r="B96" s="28">
        <v>212</v>
      </c>
      <c r="C96" s="172" t="s">
        <v>95</v>
      </c>
      <c r="D96" s="172" t="s">
        <v>95</v>
      </c>
      <c r="E96" s="48" t="s">
        <v>293</v>
      </c>
      <c r="F96" s="174" t="s">
        <v>15</v>
      </c>
      <c r="G96" s="174" t="s">
        <v>16</v>
      </c>
      <c r="H96" s="174" t="s">
        <v>27</v>
      </c>
      <c r="I96" s="174">
        <v>4</v>
      </c>
      <c r="J96" s="174">
        <v>45286585000</v>
      </c>
      <c r="K96" s="174" t="s">
        <v>28</v>
      </c>
      <c r="L96" s="21">
        <v>2661117.13</v>
      </c>
      <c r="M96" s="107">
        <v>43040</v>
      </c>
      <c r="N96" s="107">
        <v>43070</v>
      </c>
      <c r="O96" s="172" t="s">
        <v>24</v>
      </c>
      <c r="P96" s="172" t="s">
        <v>18</v>
      </c>
      <c r="Q96" s="33" t="s">
        <v>177</v>
      </c>
      <c r="S96" s="34"/>
    </row>
    <row r="97" spans="1:19" s="32" customFormat="1" ht="42.75" customHeight="1" x14ac:dyDescent="0.2">
      <c r="A97" s="190">
        <f t="shared" ca="1" si="4"/>
        <v>242</v>
      </c>
      <c r="B97" s="28">
        <v>213</v>
      </c>
      <c r="C97" s="190" t="s">
        <v>95</v>
      </c>
      <c r="D97" s="190" t="s">
        <v>95</v>
      </c>
      <c r="E97" s="48" t="s">
        <v>294</v>
      </c>
      <c r="F97" s="174" t="s">
        <v>15</v>
      </c>
      <c r="G97" s="174" t="s">
        <v>16</v>
      </c>
      <c r="H97" s="174" t="s">
        <v>16</v>
      </c>
      <c r="I97" s="174" t="s">
        <v>16</v>
      </c>
      <c r="J97" s="174">
        <v>45286585000</v>
      </c>
      <c r="K97" s="174" t="s">
        <v>28</v>
      </c>
      <c r="L97" s="21">
        <v>18218020</v>
      </c>
      <c r="M97" s="107">
        <v>43009</v>
      </c>
      <c r="N97" s="107">
        <v>43070</v>
      </c>
      <c r="O97" s="172" t="s">
        <v>211</v>
      </c>
      <c r="P97" s="172" t="s">
        <v>18</v>
      </c>
      <c r="Q97" s="33" t="s">
        <v>177</v>
      </c>
      <c r="S97" s="34"/>
    </row>
    <row r="98" spans="1:19" s="192" customFormat="1" ht="153" x14ac:dyDescent="0.2">
      <c r="A98" s="175">
        <f t="shared" ca="1" si="4"/>
        <v>243</v>
      </c>
      <c r="B98" s="28"/>
      <c r="C98" s="194" t="s">
        <v>262</v>
      </c>
      <c r="D98" s="194" t="s">
        <v>265</v>
      </c>
      <c r="E98" s="176" t="s">
        <v>314</v>
      </c>
      <c r="F98" s="175" t="s">
        <v>15</v>
      </c>
      <c r="G98" s="175" t="s">
        <v>16</v>
      </c>
      <c r="H98" s="175" t="s">
        <v>16</v>
      </c>
      <c r="I98" s="175" t="s">
        <v>16</v>
      </c>
      <c r="J98" s="175">
        <v>45286585000</v>
      </c>
      <c r="K98" s="175" t="s">
        <v>28</v>
      </c>
      <c r="L98" s="177">
        <v>19600000</v>
      </c>
      <c r="M98" s="178">
        <v>43040</v>
      </c>
      <c r="N98" s="178">
        <v>43070</v>
      </c>
      <c r="O98" s="175" t="s">
        <v>25</v>
      </c>
      <c r="P98" s="175" t="s">
        <v>17</v>
      </c>
      <c r="Q98" s="191" t="s">
        <v>177</v>
      </c>
      <c r="S98" s="193"/>
    </row>
    <row r="99" spans="1:19" s="192" customFormat="1" ht="51" x14ac:dyDescent="0.2">
      <c r="A99" s="175">
        <f t="shared" ca="1" si="4"/>
        <v>244</v>
      </c>
      <c r="B99" s="28"/>
      <c r="C99" s="175" t="s">
        <v>262</v>
      </c>
      <c r="D99" s="175" t="s">
        <v>185</v>
      </c>
      <c r="E99" s="176" t="s">
        <v>315</v>
      </c>
      <c r="F99" s="175" t="s">
        <v>15</v>
      </c>
      <c r="G99" s="175" t="s">
        <v>16</v>
      </c>
      <c r="H99" s="175" t="s">
        <v>16</v>
      </c>
      <c r="I99" s="175" t="s">
        <v>16</v>
      </c>
      <c r="J99" s="175">
        <v>45286585000</v>
      </c>
      <c r="K99" s="175" t="s">
        <v>28</v>
      </c>
      <c r="L99" s="177">
        <v>1000000</v>
      </c>
      <c r="M99" s="178">
        <v>43040</v>
      </c>
      <c r="N99" s="178">
        <v>43070</v>
      </c>
      <c r="O99" s="175" t="s">
        <v>25</v>
      </c>
      <c r="P99" s="175" t="s">
        <v>17</v>
      </c>
      <c r="Q99" s="191" t="s">
        <v>177</v>
      </c>
      <c r="S99" s="193"/>
    </row>
    <row r="100" spans="1:19" s="192" customFormat="1" ht="76.5" x14ac:dyDescent="0.2">
      <c r="A100" s="175">
        <f t="shared" ca="1" si="4"/>
        <v>245</v>
      </c>
      <c r="B100" s="28"/>
      <c r="C100" s="175" t="s">
        <v>262</v>
      </c>
      <c r="D100" s="175" t="s">
        <v>185</v>
      </c>
      <c r="E100" s="176" t="s">
        <v>316</v>
      </c>
      <c r="F100" s="175" t="s">
        <v>15</v>
      </c>
      <c r="G100" s="175" t="s">
        <v>16</v>
      </c>
      <c r="H100" s="175" t="s">
        <v>16</v>
      </c>
      <c r="I100" s="175" t="s">
        <v>16</v>
      </c>
      <c r="J100" s="175">
        <v>45286585000</v>
      </c>
      <c r="K100" s="175" t="s">
        <v>28</v>
      </c>
      <c r="L100" s="177">
        <v>21406722</v>
      </c>
      <c r="M100" s="178">
        <v>43040</v>
      </c>
      <c r="N100" s="178">
        <v>43070</v>
      </c>
      <c r="O100" s="175" t="s">
        <v>25</v>
      </c>
      <c r="P100" s="175" t="s">
        <v>17</v>
      </c>
      <c r="Q100" s="191" t="s">
        <v>177</v>
      </c>
      <c r="S100" s="193"/>
    </row>
    <row r="101" spans="1:19" s="192" customFormat="1" ht="127.5" x14ac:dyDescent="0.2">
      <c r="A101" s="175">
        <f t="shared" ca="1" si="4"/>
        <v>246</v>
      </c>
      <c r="B101" s="28"/>
      <c r="C101" s="175" t="s">
        <v>262</v>
      </c>
      <c r="D101" s="175" t="s">
        <v>185</v>
      </c>
      <c r="E101" s="176" t="s">
        <v>317</v>
      </c>
      <c r="F101" s="175" t="s">
        <v>15</v>
      </c>
      <c r="G101" s="175" t="s">
        <v>16</v>
      </c>
      <c r="H101" s="175" t="s">
        <v>16</v>
      </c>
      <c r="I101" s="175" t="s">
        <v>16</v>
      </c>
      <c r="J101" s="175">
        <v>45286585000</v>
      </c>
      <c r="K101" s="175" t="s">
        <v>28</v>
      </c>
      <c r="L101" s="177">
        <v>400000</v>
      </c>
      <c r="M101" s="178">
        <v>43040</v>
      </c>
      <c r="N101" s="178">
        <v>43070</v>
      </c>
      <c r="O101" s="175" t="s">
        <v>25</v>
      </c>
      <c r="P101" s="175" t="s">
        <v>17</v>
      </c>
      <c r="Q101" s="191" t="s">
        <v>177</v>
      </c>
      <c r="S101" s="193"/>
    </row>
    <row r="102" spans="1:19" s="34" customFormat="1" ht="12.75" x14ac:dyDescent="0.2">
      <c r="A102" s="54"/>
      <c r="B102" s="195" t="s">
        <v>225</v>
      </c>
      <c r="C102" s="196"/>
      <c r="D102" s="197"/>
      <c r="E102" s="65">
        <f>SUM(L89:L101)</f>
        <v>93180592.150000006</v>
      </c>
      <c r="F102" s="54"/>
      <c r="G102" s="54"/>
      <c r="H102" s="54"/>
      <c r="I102" s="54"/>
      <c r="J102" s="66"/>
      <c r="K102" s="54"/>
      <c r="L102" s="54"/>
      <c r="M102" s="55"/>
      <c r="N102" s="55"/>
      <c r="O102" s="54"/>
      <c r="P102" s="54"/>
      <c r="Q102" s="35"/>
      <c r="S102" s="101"/>
    </row>
    <row r="103" spans="1:19" s="32" customFormat="1" ht="12.75" x14ac:dyDescent="0.2">
      <c r="A103" s="56"/>
      <c r="B103" s="204" t="s">
        <v>223</v>
      </c>
      <c r="C103" s="205"/>
      <c r="D103" s="206"/>
      <c r="E103" s="67">
        <f>E102</f>
        <v>93180592.150000006</v>
      </c>
      <c r="F103" s="56"/>
      <c r="G103" s="56"/>
      <c r="H103" s="56"/>
      <c r="I103" s="56"/>
      <c r="J103" s="58"/>
      <c r="K103" s="56"/>
      <c r="L103" s="56"/>
      <c r="M103" s="59"/>
      <c r="N103" s="59"/>
      <c r="O103" s="56"/>
      <c r="P103" s="56"/>
      <c r="Q103" s="35"/>
      <c r="R103" s="34"/>
      <c r="S103" s="101"/>
    </row>
    <row r="104" spans="1:19" s="32" customFormat="1" ht="15" customHeight="1" x14ac:dyDescent="0.2">
      <c r="A104" s="218" t="s">
        <v>252</v>
      </c>
      <c r="B104" s="219"/>
      <c r="C104" s="219"/>
      <c r="D104" s="220"/>
      <c r="E104" s="72">
        <f>E36+E63+E86+E103</f>
        <v>291727623.18000001</v>
      </c>
      <c r="F104" s="68"/>
      <c r="G104" s="68"/>
      <c r="H104" s="68"/>
      <c r="I104" s="68"/>
      <c r="J104" s="71"/>
      <c r="K104" s="68"/>
      <c r="L104" s="68"/>
      <c r="M104" s="69"/>
      <c r="N104" s="69"/>
      <c r="O104" s="68"/>
      <c r="P104" s="68"/>
      <c r="Q104" s="33"/>
      <c r="S104" s="101"/>
    </row>
    <row r="105" spans="1:19" s="22" customFormat="1" ht="18" customHeight="1" x14ac:dyDescent="0.25">
      <c r="A105" s="25"/>
      <c r="B105" s="90"/>
      <c r="C105" s="227"/>
      <c r="D105" s="227"/>
      <c r="E105" s="227"/>
      <c r="K105" s="11"/>
      <c r="L105" s="11"/>
      <c r="M105" s="11"/>
      <c r="N105" s="11"/>
      <c r="O105" s="11"/>
      <c r="P105" s="11"/>
    </row>
    <row r="107" spans="1:19" ht="15.75" x14ac:dyDescent="0.25">
      <c r="E107" s="221" t="s">
        <v>55</v>
      </c>
      <c r="F107" s="221"/>
      <c r="G107" s="221"/>
      <c r="H107" s="221"/>
      <c r="I107" s="221"/>
      <c r="J107" s="13" t="s">
        <v>48</v>
      </c>
      <c r="K107" s="14"/>
      <c r="L107" s="222" t="s">
        <v>49</v>
      </c>
      <c r="M107" s="222"/>
      <c r="N107" s="223" t="s">
        <v>50</v>
      </c>
      <c r="O107" s="223"/>
      <c r="P107" s="223"/>
    </row>
  </sheetData>
  <autoFilter ref="A11:T104"/>
  <mergeCells count="40">
    <mergeCell ref="C2:O2"/>
    <mergeCell ref="C7:P7"/>
    <mergeCell ref="C6:E6"/>
    <mergeCell ref="C105:E105"/>
    <mergeCell ref="A3:K3"/>
    <mergeCell ref="A4:K4"/>
    <mergeCell ref="A5:K5"/>
    <mergeCell ref="A8:A10"/>
    <mergeCell ref="B8:B10"/>
    <mergeCell ref="C8:C10"/>
    <mergeCell ref="D8:D10"/>
    <mergeCell ref="E8:N8"/>
    <mergeCell ref="B55:D55"/>
    <mergeCell ref="B59:D59"/>
    <mergeCell ref="B62:D62"/>
    <mergeCell ref="B103:D103"/>
    <mergeCell ref="E107:I107"/>
    <mergeCell ref="L107:M107"/>
    <mergeCell ref="N107:P107"/>
    <mergeCell ref="E9:E10"/>
    <mergeCell ref="F9:F10"/>
    <mergeCell ref="G9:H9"/>
    <mergeCell ref="I9:I10"/>
    <mergeCell ref="J9:K9"/>
    <mergeCell ref="L9:L10"/>
    <mergeCell ref="M9:N9"/>
    <mergeCell ref="O8:O10"/>
    <mergeCell ref="P8:P9"/>
    <mergeCell ref="B36:D36"/>
    <mergeCell ref="B23:D23"/>
    <mergeCell ref="B29:D29"/>
    <mergeCell ref="B32:D32"/>
    <mergeCell ref="B35:D35"/>
    <mergeCell ref="A104:D104"/>
    <mergeCell ref="B63:D63"/>
    <mergeCell ref="B78:D78"/>
    <mergeCell ref="B82:D82"/>
    <mergeCell ref="B86:D86"/>
    <mergeCell ref="B102:D102"/>
    <mergeCell ref="B85:D85"/>
  </mergeCells>
  <pageMargins left="0.18" right="0.18" top="0.28999999999999998" bottom="0.21" header="0.3" footer="0.18"/>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закупок_</vt:lpstr>
      <vt:lpstr>СМП стр. 2</vt:lpstr>
      <vt:lpstr>'План закупок_'!Область_печати</vt:lpstr>
      <vt:lpstr>'СМП стр.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2017-11-24T13:36:38Z</dcterms:modified>
</cp:coreProperties>
</file>